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esp &amp; VPD\Health care workers - immunisation\Returns\2022-2023 Season\Final FluVax Uptake Report 2022-2023\"/>
    </mc:Choice>
  </mc:AlternateContent>
  <xr:revisionPtr revIDLastSave="0" documentId="13_ncr:1_{8B84D56E-8606-4EFB-B52C-3D2EF7216FEC}" xr6:coauthVersionLast="36" xr6:coauthVersionMax="36" xr10:uidLastSave="{00000000-0000-0000-0000-000000000000}"/>
  <bookViews>
    <workbookView xWindow="0" yWindow="0" windowWidth="20490" windowHeight="7545" tabRatio="873" activeTab="4" xr2:uid="{4DE5563E-C8BC-4B6B-AB27-190D6C7491D1}"/>
  </bookViews>
  <sheets>
    <sheet name="Surveys 2021-22 vs 2022-23" sheetId="4" r:id="rId1"/>
    <sheet name="Summary Tables" sheetId="5" r:id="rId2"/>
    <sheet name="Appendix 1 Hospital HCW Fluvax" sheetId="1" r:id="rId3"/>
    <sheet name="Appendix 2 LTCF HCW Fluvax" sheetId="2" r:id="rId4"/>
    <sheet name="Appendix 3 LTCF Resident Fluvax" sheetId="3" r:id="rId5"/>
  </sheets>
  <definedNames>
    <definedName name="_xlnm._FilterDatabase" localSheetId="2" hidden="1">'Appendix 1 Hospital HCW Fluvax'!$A$1:$AH$1</definedName>
    <definedName name="_xlnm._FilterDatabase" localSheetId="3" hidden="1">'Appendix 2 LTCF HCW Fluvax'!$A$1:$AP$1</definedName>
    <definedName name="_xlnm._FilterDatabase" localSheetId="4" hidden="1">'Appendix 3 LTCF Resident Fluvax'!$A$1:$Z$1</definedName>
    <definedName name="cccc" localSheetId="4">#REF!</definedName>
    <definedName name="cccc" localSheetId="1">#REF!</definedName>
    <definedName name="cccc">#REF!</definedName>
    <definedName name="HASC" localSheetId="4">#REF!</definedName>
    <definedName name="HASC" localSheetId="1">#REF!</definedName>
    <definedName name="HAS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5" l="1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V16" i="5"/>
  <c r="U16" i="5"/>
  <c r="V15" i="5"/>
  <c r="U15" i="5"/>
  <c r="V14" i="5"/>
  <c r="U14" i="5"/>
  <c r="V13" i="5"/>
  <c r="U13" i="5"/>
  <c r="V12" i="5"/>
  <c r="U12" i="5"/>
  <c r="V11" i="5"/>
  <c r="U11" i="5"/>
  <c r="V10" i="5"/>
  <c r="U10" i="5"/>
  <c r="V9" i="5"/>
  <c r="U9" i="5"/>
  <c r="V8" i="5"/>
  <c r="U8" i="5"/>
  <c r="V7" i="5"/>
  <c r="U7" i="5"/>
  <c r="V6" i="5"/>
  <c r="U6" i="5"/>
  <c r="V5" i="5"/>
  <c r="U5" i="5"/>
  <c r="V4" i="5"/>
  <c r="U4" i="5"/>
  <c r="V3" i="5"/>
  <c r="U3" i="5"/>
  <c r="P14" i="5" l="1"/>
  <c r="K3" i="5"/>
  <c r="L3" i="5"/>
  <c r="K4" i="5"/>
  <c r="L4" i="5"/>
  <c r="K5" i="5"/>
  <c r="L5" i="5"/>
  <c r="K6" i="5"/>
  <c r="L6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J14" i="5"/>
  <c r="F3" i="5"/>
  <c r="C3" i="5"/>
  <c r="D3" i="5"/>
  <c r="E3" i="5"/>
  <c r="B4" i="5"/>
  <c r="B5" i="5"/>
  <c r="B7" i="5"/>
  <c r="B8" i="5"/>
  <c r="B9" i="5"/>
  <c r="B10" i="5"/>
  <c r="B11" i="5"/>
  <c r="B12" i="5"/>
  <c r="B13" i="5"/>
  <c r="A14" i="5"/>
  <c r="B14" i="5"/>
  <c r="B3" i="5"/>
  <c r="A3" i="5"/>
  <c r="AG200" i="3" l="1"/>
  <c r="AH200" i="3" s="1"/>
  <c r="AI200" i="3" s="1"/>
  <c r="V200" i="3"/>
  <c r="W200" i="3" s="1"/>
  <c r="X200" i="3" s="1"/>
  <c r="AG199" i="3"/>
  <c r="AH199" i="3" s="1"/>
  <c r="AI199" i="3" s="1"/>
  <c r="V199" i="3"/>
  <c r="W199" i="3" s="1"/>
  <c r="X199" i="3" s="1"/>
  <c r="AG198" i="3"/>
  <c r="AH198" i="3" s="1"/>
  <c r="AI198" i="3" s="1"/>
  <c r="V198" i="3"/>
  <c r="W198" i="3" s="1"/>
  <c r="X198" i="3" s="1"/>
  <c r="AG197" i="3"/>
  <c r="AH197" i="3" s="1"/>
  <c r="AI197" i="3" s="1"/>
  <c r="V197" i="3"/>
  <c r="W197" i="3" s="1"/>
  <c r="X197" i="3" s="1"/>
  <c r="AG196" i="3"/>
  <c r="AH196" i="3" s="1"/>
  <c r="AI196" i="3" s="1"/>
  <c r="V196" i="3"/>
  <c r="W196" i="3" s="1"/>
  <c r="X196" i="3" s="1"/>
  <c r="AH195" i="3"/>
  <c r="AI195" i="3" s="1"/>
  <c r="AG195" i="3"/>
  <c r="V195" i="3"/>
  <c r="W195" i="3" s="1"/>
  <c r="X195" i="3" s="1"/>
  <c r="AG194" i="3"/>
  <c r="AH194" i="3" s="1"/>
  <c r="AI194" i="3" s="1"/>
  <c r="V194" i="3"/>
  <c r="W194" i="3" s="1"/>
  <c r="X194" i="3" s="1"/>
  <c r="AG193" i="3"/>
  <c r="AH193" i="3" s="1"/>
  <c r="AI193" i="3" s="1"/>
  <c r="V193" i="3"/>
  <c r="W193" i="3" s="1"/>
  <c r="X193" i="3" s="1"/>
  <c r="AG192" i="3"/>
  <c r="AH192" i="3" s="1"/>
  <c r="AI192" i="3" s="1"/>
  <c r="V192" i="3"/>
  <c r="W192" i="3" s="1"/>
  <c r="X192" i="3" s="1"/>
  <c r="AG191" i="3"/>
  <c r="AH191" i="3" s="1"/>
  <c r="AI191" i="3" s="1"/>
  <c r="V191" i="3"/>
  <c r="W191" i="3" s="1"/>
  <c r="X191" i="3" s="1"/>
  <c r="AG190" i="3"/>
  <c r="AH190" i="3" s="1"/>
  <c r="AI190" i="3" s="1"/>
  <c r="W190" i="3"/>
  <c r="X190" i="3" s="1"/>
  <c r="V190" i="3"/>
  <c r="AG189" i="3"/>
  <c r="AH189" i="3" s="1"/>
  <c r="AI189" i="3" s="1"/>
  <c r="V189" i="3"/>
  <c r="W189" i="3" s="1"/>
  <c r="X189" i="3" s="1"/>
  <c r="AG188" i="3"/>
  <c r="AH188" i="3" s="1"/>
  <c r="AI188" i="3" s="1"/>
  <c r="V188" i="3"/>
  <c r="W188" i="3" s="1"/>
  <c r="X188" i="3" s="1"/>
  <c r="AH187" i="3"/>
  <c r="AI187" i="3" s="1"/>
  <c r="AG187" i="3"/>
  <c r="V187" i="3"/>
  <c r="W187" i="3" s="1"/>
  <c r="X187" i="3" s="1"/>
  <c r="AG186" i="3"/>
  <c r="AH186" i="3" s="1"/>
  <c r="AI186" i="3" s="1"/>
  <c r="W186" i="3"/>
  <c r="X186" i="3" s="1"/>
  <c r="V186" i="3"/>
  <c r="AG185" i="3"/>
  <c r="AH185" i="3" s="1"/>
  <c r="AI185" i="3" s="1"/>
  <c r="V185" i="3"/>
  <c r="W185" i="3" s="1"/>
  <c r="X185" i="3" s="1"/>
  <c r="AG184" i="3"/>
  <c r="AH184" i="3" s="1"/>
  <c r="AI184" i="3" s="1"/>
  <c r="V184" i="3"/>
  <c r="W184" i="3" s="1"/>
  <c r="X184" i="3" s="1"/>
  <c r="AH183" i="3"/>
  <c r="AI183" i="3" s="1"/>
  <c r="AG183" i="3"/>
  <c r="V183" i="3"/>
  <c r="W183" i="3" s="1"/>
  <c r="X183" i="3" s="1"/>
  <c r="AG182" i="3"/>
  <c r="AH182" i="3" s="1"/>
  <c r="AI182" i="3" s="1"/>
  <c r="V182" i="3"/>
  <c r="W182" i="3" s="1"/>
  <c r="X182" i="3" s="1"/>
  <c r="AG181" i="3"/>
  <c r="AH181" i="3" s="1"/>
  <c r="AI181" i="3" s="1"/>
  <c r="V181" i="3"/>
  <c r="W181" i="3" s="1"/>
  <c r="X181" i="3" s="1"/>
  <c r="AG180" i="3"/>
  <c r="AH180" i="3" s="1"/>
  <c r="AI180" i="3" s="1"/>
  <c r="V180" i="3"/>
  <c r="W180" i="3" s="1"/>
  <c r="X180" i="3" s="1"/>
  <c r="S179" i="3"/>
  <c r="R179" i="3"/>
  <c r="Q179" i="3"/>
  <c r="P179" i="3"/>
  <c r="O179" i="3"/>
  <c r="N179" i="3"/>
  <c r="M179" i="3"/>
  <c r="S177" i="3"/>
  <c r="P177" i="3"/>
  <c r="P176" i="3"/>
  <c r="S175" i="3"/>
  <c r="P175" i="3"/>
  <c r="S174" i="3"/>
  <c r="P174" i="3"/>
  <c r="S173" i="3"/>
  <c r="P173" i="3"/>
  <c r="S172" i="3"/>
  <c r="S171" i="3"/>
  <c r="P171" i="3"/>
  <c r="S169" i="3"/>
  <c r="P169" i="3"/>
  <c r="Q197" i="3"/>
  <c r="Z20" i="5" s="1"/>
  <c r="S167" i="3"/>
  <c r="P167" i="3"/>
  <c r="S165" i="3"/>
  <c r="P165" i="3"/>
  <c r="P164" i="3"/>
  <c r="S163" i="3"/>
  <c r="P163" i="3"/>
  <c r="S161" i="3"/>
  <c r="P161" i="3"/>
  <c r="S159" i="3"/>
  <c r="P159" i="3"/>
  <c r="S157" i="3"/>
  <c r="P157" i="3"/>
  <c r="P156" i="3"/>
  <c r="S155" i="3"/>
  <c r="P155" i="3"/>
  <c r="S153" i="3"/>
  <c r="P153" i="3"/>
  <c r="S151" i="3"/>
  <c r="P151" i="3"/>
  <c r="S149" i="3"/>
  <c r="R194" i="3"/>
  <c r="Q194" i="3"/>
  <c r="Z17" i="5" s="1"/>
  <c r="N194" i="3"/>
  <c r="W17" i="5" s="1"/>
  <c r="P148" i="3"/>
  <c r="S147" i="3"/>
  <c r="P147" i="3"/>
  <c r="S145" i="3"/>
  <c r="P145" i="3"/>
  <c r="S143" i="3"/>
  <c r="P143" i="3"/>
  <c r="S141" i="3"/>
  <c r="P141" i="3"/>
  <c r="P140" i="3"/>
  <c r="S139" i="3"/>
  <c r="P139" i="3"/>
  <c r="S137" i="3"/>
  <c r="P137" i="3"/>
  <c r="S135" i="3"/>
  <c r="P135" i="3"/>
  <c r="S133" i="3"/>
  <c r="P133" i="3"/>
  <c r="S131" i="3"/>
  <c r="P130" i="3"/>
  <c r="P129" i="3"/>
  <c r="S127" i="3"/>
  <c r="P127" i="3"/>
  <c r="S125" i="3"/>
  <c r="P125" i="3"/>
  <c r="P124" i="3"/>
  <c r="S123" i="3"/>
  <c r="P123" i="3"/>
  <c r="S121" i="3"/>
  <c r="P121" i="3"/>
  <c r="S119" i="3"/>
  <c r="P119" i="3"/>
  <c r="S117" i="3"/>
  <c r="P116" i="3"/>
  <c r="S115" i="3"/>
  <c r="P115" i="3"/>
  <c r="S113" i="3"/>
  <c r="P113" i="3"/>
  <c r="S111" i="3"/>
  <c r="P111" i="3"/>
  <c r="O190" i="3"/>
  <c r="X13" i="5" s="1"/>
  <c r="Q188" i="3"/>
  <c r="Z11" i="5" s="1"/>
  <c r="O188" i="3"/>
  <c r="X11" i="5" s="1"/>
  <c r="S109" i="3"/>
  <c r="P109" i="3"/>
  <c r="P108" i="3"/>
  <c r="S107" i="3"/>
  <c r="P107" i="3"/>
  <c r="P106" i="3"/>
  <c r="S105" i="3"/>
  <c r="P105" i="3"/>
  <c r="S103" i="3"/>
  <c r="S102" i="3"/>
  <c r="S101" i="3"/>
  <c r="P101" i="3"/>
  <c r="P100" i="3"/>
  <c r="S99" i="3"/>
  <c r="P99" i="3"/>
  <c r="P98" i="3"/>
  <c r="S97" i="3"/>
  <c r="P97" i="3"/>
  <c r="S96" i="3"/>
  <c r="P96" i="3"/>
  <c r="P95" i="3"/>
  <c r="S94" i="3"/>
  <c r="S93" i="3"/>
  <c r="P93" i="3"/>
  <c r="S92" i="3"/>
  <c r="S90" i="3"/>
  <c r="P89" i="3"/>
  <c r="P88" i="3"/>
  <c r="S87" i="3"/>
  <c r="P87" i="3"/>
  <c r="S86" i="3"/>
  <c r="P86" i="3"/>
  <c r="S85" i="3"/>
  <c r="P85" i="3"/>
  <c r="P84" i="3"/>
  <c r="P83" i="3"/>
  <c r="S82" i="3"/>
  <c r="P82" i="3"/>
  <c r="S81" i="3"/>
  <c r="P81" i="3"/>
  <c r="S80" i="3"/>
  <c r="P80" i="3"/>
  <c r="S79" i="3"/>
  <c r="P79" i="3"/>
  <c r="S78" i="3"/>
  <c r="P77" i="3"/>
  <c r="P76" i="3"/>
  <c r="P75" i="3"/>
  <c r="S74" i="3"/>
  <c r="S73" i="3"/>
  <c r="P73" i="3"/>
  <c r="P71" i="3"/>
  <c r="S70" i="3"/>
  <c r="P69" i="3"/>
  <c r="S68" i="3"/>
  <c r="P68" i="3"/>
  <c r="P67" i="3"/>
  <c r="S66" i="3"/>
  <c r="S65" i="3"/>
  <c r="P65" i="3"/>
  <c r="P63" i="3"/>
  <c r="S62" i="3"/>
  <c r="P61" i="3"/>
  <c r="S60" i="3"/>
  <c r="S59" i="3"/>
  <c r="P59" i="3"/>
  <c r="S58" i="3"/>
  <c r="P58" i="3"/>
  <c r="P57" i="3"/>
  <c r="S56" i="3"/>
  <c r="P56" i="3"/>
  <c r="S55" i="3"/>
  <c r="P55" i="3"/>
  <c r="S54" i="3"/>
  <c r="P53" i="3"/>
  <c r="S52" i="3"/>
  <c r="P52" i="3"/>
  <c r="P51" i="3"/>
  <c r="S50" i="3"/>
  <c r="S49" i="3"/>
  <c r="P49" i="3"/>
  <c r="P47" i="3"/>
  <c r="S46" i="3"/>
  <c r="P45" i="3"/>
  <c r="S44" i="3"/>
  <c r="S43" i="3"/>
  <c r="P43" i="3"/>
  <c r="S42" i="3"/>
  <c r="P42" i="3"/>
  <c r="P41" i="3"/>
  <c r="S40" i="3"/>
  <c r="P40" i="3"/>
  <c r="S39" i="3"/>
  <c r="P39" i="3"/>
  <c r="S38" i="3"/>
  <c r="P37" i="3"/>
  <c r="S36" i="3"/>
  <c r="P36" i="3"/>
  <c r="P35" i="3"/>
  <c r="S34" i="3"/>
  <c r="S33" i="3"/>
  <c r="P33" i="3"/>
  <c r="P31" i="3"/>
  <c r="S30" i="3"/>
  <c r="Q182" i="3"/>
  <c r="Z5" i="5" s="1"/>
  <c r="P29" i="3"/>
  <c r="S28" i="3"/>
  <c r="S27" i="3"/>
  <c r="P27" i="3"/>
  <c r="S26" i="3"/>
  <c r="P26" i="3"/>
  <c r="P25" i="3"/>
  <c r="S24" i="3"/>
  <c r="P24" i="3"/>
  <c r="S23" i="3"/>
  <c r="P23" i="3"/>
  <c r="S22" i="3"/>
  <c r="P21" i="3"/>
  <c r="S20" i="3"/>
  <c r="P20" i="3"/>
  <c r="S19" i="3"/>
  <c r="P19" i="3"/>
  <c r="S18" i="3"/>
  <c r="P18" i="3"/>
  <c r="P17" i="3"/>
  <c r="S16" i="3"/>
  <c r="P16" i="3"/>
  <c r="L179" i="3"/>
  <c r="P15" i="3"/>
  <c r="P14" i="3"/>
  <c r="S13" i="3"/>
  <c r="S12" i="3"/>
  <c r="P12" i="3"/>
  <c r="P11" i="3"/>
  <c r="S10" i="3"/>
  <c r="P9" i="3"/>
  <c r="S8" i="3"/>
  <c r="P8" i="3"/>
  <c r="P7" i="3"/>
  <c r="S6" i="3"/>
  <c r="P5" i="3"/>
  <c r="S3" i="3"/>
  <c r="P3" i="3"/>
  <c r="O180" i="3"/>
  <c r="X3" i="5" s="1"/>
  <c r="S194" i="3" l="1"/>
  <c r="AE194" i="3" s="1"/>
  <c r="AA17" i="5"/>
  <c r="R180" i="3"/>
  <c r="AA3" i="5" s="1"/>
  <c r="S2" i="3"/>
  <c r="S4" i="3"/>
  <c r="P6" i="3"/>
  <c r="P13" i="3"/>
  <c r="S14" i="3"/>
  <c r="S25" i="3"/>
  <c r="P28" i="3"/>
  <c r="S32" i="3"/>
  <c r="P48" i="3"/>
  <c r="P50" i="3"/>
  <c r="S51" i="3"/>
  <c r="S57" i="3"/>
  <c r="P60" i="3"/>
  <c r="S64" i="3"/>
  <c r="S89" i="3"/>
  <c r="P92" i="3"/>
  <c r="P131" i="3"/>
  <c r="O194" i="3"/>
  <c r="P149" i="3"/>
  <c r="P4" i="3"/>
  <c r="S5" i="3"/>
  <c r="P10" i="3"/>
  <c r="S11" i="3"/>
  <c r="P32" i="3"/>
  <c r="P34" i="3"/>
  <c r="S35" i="3"/>
  <c r="S41" i="3"/>
  <c r="P44" i="3"/>
  <c r="S48" i="3"/>
  <c r="S63" i="3"/>
  <c r="P64" i="3"/>
  <c r="P66" i="3"/>
  <c r="S67" i="3"/>
  <c r="S72" i="3"/>
  <c r="S76" i="3"/>
  <c r="S84" i="3"/>
  <c r="S88" i="3"/>
  <c r="P91" i="3"/>
  <c r="Q181" i="3"/>
  <c r="Z4" i="5" s="1"/>
  <c r="Q185" i="3"/>
  <c r="Z8" i="5" s="1"/>
  <c r="O191" i="3"/>
  <c r="X14" i="5" s="1"/>
  <c r="P117" i="3"/>
  <c r="S129" i="3"/>
  <c r="P112" i="3"/>
  <c r="R192" i="3"/>
  <c r="AA15" i="5" s="1"/>
  <c r="P120" i="3"/>
  <c r="P128" i="3"/>
  <c r="Q193" i="3"/>
  <c r="Z16" i="5" s="1"/>
  <c r="P136" i="3"/>
  <c r="P144" i="3"/>
  <c r="P152" i="3"/>
  <c r="Q196" i="3"/>
  <c r="Z19" i="5" s="1"/>
  <c r="P160" i="3"/>
  <c r="P118" i="3"/>
  <c r="O192" i="3"/>
  <c r="X15" i="5" s="1"/>
  <c r="P126" i="3"/>
  <c r="P134" i="3"/>
  <c r="P142" i="3"/>
  <c r="O195" i="3"/>
  <c r="X18" i="5" s="1"/>
  <c r="P158" i="3"/>
  <c r="P166" i="3"/>
  <c r="Q198" i="3"/>
  <c r="Z21" i="5" s="1"/>
  <c r="S71" i="3"/>
  <c r="P72" i="3"/>
  <c r="P74" i="3"/>
  <c r="S75" i="3"/>
  <c r="P90" i="3"/>
  <c r="P102" i="3"/>
  <c r="P103" i="3"/>
  <c r="P114" i="3"/>
  <c r="P122" i="3"/>
  <c r="P138" i="3"/>
  <c r="P146" i="3"/>
  <c r="Q195" i="3"/>
  <c r="Z18" i="5" s="1"/>
  <c r="P154" i="3"/>
  <c r="P162" i="3"/>
  <c r="S176" i="3"/>
  <c r="S7" i="3"/>
  <c r="O186" i="3"/>
  <c r="X9" i="5" s="1"/>
  <c r="P94" i="3"/>
  <c r="R187" i="3"/>
  <c r="AA10" i="5" s="1"/>
  <c r="S104" i="3"/>
  <c r="P2" i="3"/>
  <c r="S15" i="3"/>
  <c r="S9" i="3"/>
  <c r="S17" i="3"/>
  <c r="P22" i="3"/>
  <c r="P30" i="3"/>
  <c r="Q183" i="3"/>
  <c r="Z6" i="5" s="1"/>
  <c r="S37" i="3"/>
  <c r="P38" i="3"/>
  <c r="S45" i="3"/>
  <c r="P46" i="3"/>
  <c r="Q184" i="3"/>
  <c r="Z7" i="5" s="1"/>
  <c r="S53" i="3"/>
  <c r="P54" i="3"/>
  <c r="S61" i="3"/>
  <c r="P62" i="3"/>
  <c r="S69" i="3"/>
  <c r="P70" i="3"/>
  <c r="S77" i="3"/>
  <c r="P78" i="3"/>
  <c r="S91" i="3"/>
  <c r="N187" i="3"/>
  <c r="W10" i="5" s="1"/>
  <c r="P104" i="3"/>
  <c r="N180" i="3"/>
  <c r="W3" i="5" s="1"/>
  <c r="N184" i="3"/>
  <c r="W7" i="5" s="1"/>
  <c r="R184" i="3"/>
  <c r="P180" i="3"/>
  <c r="K181" i="3"/>
  <c r="T4" i="5" s="1"/>
  <c r="K182" i="3"/>
  <c r="T5" i="5" s="1"/>
  <c r="O183" i="3"/>
  <c r="X6" i="5" s="1"/>
  <c r="S95" i="3"/>
  <c r="K187" i="3"/>
  <c r="T10" i="5" s="1"/>
  <c r="R181" i="3"/>
  <c r="R182" i="3"/>
  <c r="N183" i="3"/>
  <c r="W6" i="5" s="1"/>
  <c r="N185" i="3"/>
  <c r="W8" i="5" s="1"/>
  <c r="R185" i="3"/>
  <c r="S98" i="3"/>
  <c r="S106" i="3"/>
  <c r="K188" i="3"/>
  <c r="T11" i="5" s="1"/>
  <c r="N197" i="3"/>
  <c r="W20" i="5" s="1"/>
  <c r="P168" i="3"/>
  <c r="N181" i="3"/>
  <c r="W4" i="5" s="1"/>
  <c r="N182" i="3"/>
  <c r="W5" i="5" s="1"/>
  <c r="R183" i="3"/>
  <c r="Q180" i="3"/>
  <c r="O181" i="3"/>
  <c r="S21" i="3"/>
  <c r="O182" i="3"/>
  <c r="X5" i="5" s="1"/>
  <c r="S29" i="3"/>
  <c r="S31" i="3"/>
  <c r="O184" i="3"/>
  <c r="S47" i="3"/>
  <c r="O185" i="3"/>
  <c r="S83" i="3"/>
  <c r="Q186" i="3"/>
  <c r="Z9" i="5" s="1"/>
  <c r="S100" i="3"/>
  <c r="S108" i="3"/>
  <c r="R188" i="3"/>
  <c r="S110" i="3"/>
  <c r="S112" i="3"/>
  <c r="S114" i="3"/>
  <c r="S116" i="3"/>
  <c r="S118" i="3"/>
  <c r="S120" i="3"/>
  <c r="S122" i="3"/>
  <c r="S124" i="3"/>
  <c r="S126" i="3"/>
  <c r="S128" i="3"/>
  <c r="S130" i="3"/>
  <c r="R193" i="3"/>
  <c r="S132" i="3"/>
  <c r="S134" i="3"/>
  <c r="S136" i="3"/>
  <c r="S138" i="3"/>
  <c r="S140" i="3"/>
  <c r="S142" i="3"/>
  <c r="S144" i="3"/>
  <c r="S146" i="3"/>
  <c r="S148" i="3"/>
  <c r="R195" i="3"/>
  <c r="S150" i="3"/>
  <c r="S152" i="3"/>
  <c r="S154" i="3"/>
  <c r="R196" i="3"/>
  <c r="S156" i="3"/>
  <c r="S158" i="3"/>
  <c r="S160" i="3"/>
  <c r="S162" i="3"/>
  <c r="S164" i="3"/>
  <c r="S166" i="3"/>
  <c r="P172" i="3"/>
  <c r="N196" i="3"/>
  <c r="W19" i="5" s="1"/>
  <c r="N186" i="3"/>
  <c r="W9" i="5" s="1"/>
  <c r="R186" i="3"/>
  <c r="Q187" i="3"/>
  <c r="Z10" i="5" s="1"/>
  <c r="N188" i="3"/>
  <c r="W11" i="5" s="1"/>
  <c r="P110" i="3"/>
  <c r="K191" i="3"/>
  <c r="T14" i="5" s="1"/>
  <c r="N193" i="3"/>
  <c r="W16" i="5" s="1"/>
  <c r="P132" i="3"/>
  <c r="K194" i="3"/>
  <c r="N195" i="3"/>
  <c r="P150" i="3"/>
  <c r="K197" i="3"/>
  <c r="T20" i="5" s="1"/>
  <c r="N198" i="3"/>
  <c r="W21" i="5" s="1"/>
  <c r="O187" i="3"/>
  <c r="P188" i="3"/>
  <c r="Q190" i="3"/>
  <c r="Z13" i="5" s="1"/>
  <c r="Q191" i="3"/>
  <c r="Z14" i="5" s="1"/>
  <c r="Q192" i="3"/>
  <c r="O193" i="3"/>
  <c r="O196" i="3"/>
  <c r="N190" i="3"/>
  <c r="R190" i="3"/>
  <c r="AA13" i="5" s="1"/>
  <c r="N191" i="3"/>
  <c r="R191" i="3"/>
  <c r="AA14" i="5" s="1"/>
  <c r="N192" i="3"/>
  <c r="AJ194" i="3"/>
  <c r="AK194" i="3" s="1"/>
  <c r="R197" i="3"/>
  <c r="S168" i="3"/>
  <c r="R198" i="3"/>
  <c r="S170" i="3"/>
  <c r="O197" i="3"/>
  <c r="O198" i="3"/>
  <c r="P170" i="3"/>
  <c r="AK243" i="2"/>
  <c r="AL243" i="2" s="1"/>
  <c r="AM243" i="2" s="1"/>
  <c r="AK242" i="2"/>
  <c r="AL242" i="2" s="1"/>
  <c r="AM242" i="2" s="1"/>
  <c r="AK241" i="2"/>
  <c r="AL241" i="2" s="1"/>
  <c r="AM241" i="2" s="1"/>
  <c r="AK240" i="2"/>
  <c r="AL240" i="2" s="1"/>
  <c r="AM240" i="2" s="1"/>
  <c r="AK239" i="2"/>
  <c r="AL239" i="2" s="1"/>
  <c r="AM239" i="2" s="1"/>
  <c r="AK238" i="2"/>
  <c r="AL238" i="2" s="1"/>
  <c r="AM238" i="2" s="1"/>
  <c r="AK237" i="2"/>
  <c r="AL237" i="2" s="1"/>
  <c r="AM237" i="2" s="1"/>
  <c r="AK236" i="2"/>
  <c r="AL236" i="2" s="1"/>
  <c r="AM236" i="2" s="1"/>
  <c r="AK235" i="2"/>
  <c r="AL235" i="2" s="1"/>
  <c r="AM235" i="2" s="1"/>
  <c r="AK234" i="2"/>
  <c r="AL234" i="2" s="1"/>
  <c r="AM234" i="2" s="1"/>
  <c r="AG234" i="2"/>
  <c r="AD234" i="2"/>
  <c r="AA234" i="2"/>
  <c r="X234" i="2"/>
  <c r="U234" i="2"/>
  <c r="R234" i="2"/>
  <c r="O234" i="2"/>
  <c r="AI234" i="2" s="1"/>
  <c r="AK233" i="2"/>
  <c r="AL233" i="2" s="1"/>
  <c r="AM233" i="2" s="1"/>
  <c r="AK232" i="2"/>
  <c r="AL232" i="2" s="1"/>
  <c r="AM232" i="2" s="1"/>
  <c r="AK231" i="2"/>
  <c r="AL231" i="2" s="1"/>
  <c r="AM231" i="2" s="1"/>
  <c r="AK230" i="2"/>
  <c r="AL230" i="2" s="1"/>
  <c r="AM230" i="2" s="1"/>
  <c r="AK229" i="2"/>
  <c r="AL229" i="2" s="1"/>
  <c r="AM229" i="2" s="1"/>
  <c r="AK228" i="2"/>
  <c r="AL228" i="2" s="1"/>
  <c r="AM228" i="2" s="1"/>
  <c r="AK227" i="2"/>
  <c r="AL227" i="2" s="1"/>
  <c r="AM227" i="2" s="1"/>
  <c r="AK226" i="2"/>
  <c r="AL226" i="2" s="1"/>
  <c r="AM226" i="2" s="1"/>
  <c r="AK225" i="2"/>
  <c r="AL225" i="2" s="1"/>
  <c r="AM225" i="2" s="1"/>
  <c r="AK224" i="2"/>
  <c r="AL224" i="2" s="1"/>
  <c r="AM224" i="2" s="1"/>
  <c r="AK223" i="2"/>
  <c r="AL223" i="2" s="1"/>
  <c r="AM223" i="2" s="1"/>
  <c r="AG220" i="2"/>
  <c r="AD220" i="2"/>
  <c r="AA220" i="2"/>
  <c r="X220" i="2"/>
  <c r="U220" i="2"/>
  <c r="R220" i="2"/>
  <c r="O220" i="2"/>
  <c r="AG219" i="2"/>
  <c r="AD219" i="2"/>
  <c r="AA219" i="2"/>
  <c r="X219" i="2"/>
  <c r="U219" i="2"/>
  <c r="R219" i="2"/>
  <c r="O219" i="2"/>
  <c r="AG218" i="2"/>
  <c r="AD218" i="2"/>
  <c r="AA218" i="2"/>
  <c r="X218" i="2"/>
  <c r="U218" i="2"/>
  <c r="R218" i="2"/>
  <c r="O218" i="2"/>
  <c r="AG217" i="2"/>
  <c r="AD217" i="2"/>
  <c r="AA217" i="2"/>
  <c r="X217" i="2"/>
  <c r="U217" i="2"/>
  <c r="R217" i="2"/>
  <c r="O217" i="2"/>
  <c r="AG216" i="2"/>
  <c r="AD216" i="2"/>
  <c r="AA216" i="2"/>
  <c r="X216" i="2"/>
  <c r="U216" i="2"/>
  <c r="R216" i="2"/>
  <c r="O216" i="2"/>
  <c r="AG215" i="2"/>
  <c r="AD215" i="2"/>
  <c r="AA215" i="2"/>
  <c r="X215" i="2"/>
  <c r="U215" i="2"/>
  <c r="R215" i="2"/>
  <c r="O215" i="2"/>
  <c r="AG214" i="2"/>
  <c r="AD214" i="2"/>
  <c r="AA214" i="2"/>
  <c r="X214" i="2"/>
  <c r="U214" i="2"/>
  <c r="R214" i="2"/>
  <c r="O214" i="2"/>
  <c r="AG213" i="2"/>
  <c r="AD213" i="2"/>
  <c r="AA213" i="2"/>
  <c r="X213" i="2"/>
  <c r="U213" i="2"/>
  <c r="R213" i="2"/>
  <c r="O213" i="2"/>
  <c r="AH241" i="2"/>
  <c r="P21" i="5" s="1"/>
  <c r="AE241" i="2"/>
  <c r="AC241" i="2"/>
  <c r="Z241" i="2"/>
  <c r="Y241" i="2"/>
  <c r="X212" i="2"/>
  <c r="W241" i="2"/>
  <c r="V241" i="2"/>
  <c r="S241" i="2"/>
  <c r="Q241" i="2"/>
  <c r="N241" i="2"/>
  <c r="M241" i="2"/>
  <c r="M21" i="5" s="1"/>
  <c r="AG211" i="2"/>
  <c r="AD211" i="2"/>
  <c r="AA211" i="2"/>
  <c r="X211" i="2"/>
  <c r="U211" i="2"/>
  <c r="R211" i="2"/>
  <c r="O211" i="2"/>
  <c r="AG210" i="2"/>
  <c r="AD210" i="2"/>
  <c r="AA210" i="2"/>
  <c r="X210" i="2"/>
  <c r="U210" i="2"/>
  <c r="R210" i="2"/>
  <c r="O210" i="2"/>
  <c r="AG209" i="2"/>
  <c r="AD209" i="2"/>
  <c r="AA209" i="2"/>
  <c r="X209" i="2"/>
  <c r="U209" i="2"/>
  <c r="R209" i="2"/>
  <c r="O209" i="2"/>
  <c r="AH240" i="2"/>
  <c r="P20" i="5" s="1"/>
  <c r="AE240" i="2"/>
  <c r="AC240" i="2"/>
  <c r="Y240" i="2"/>
  <c r="W240" i="2"/>
  <c r="V240" i="2"/>
  <c r="S240" i="2"/>
  <c r="R208" i="2"/>
  <c r="Q240" i="2"/>
  <c r="M240" i="2"/>
  <c r="M20" i="5" s="1"/>
  <c r="AG207" i="2"/>
  <c r="AD207" i="2"/>
  <c r="AA207" i="2"/>
  <c r="X207" i="2"/>
  <c r="U207" i="2"/>
  <c r="R207" i="2"/>
  <c r="O207" i="2"/>
  <c r="AG206" i="2"/>
  <c r="AD206" i="2"/>
  <c r="AA206" i="2"/>
  <c r="X206" i="2"/>
  <c r="U206" i="2"/>
  <c r="R206" i="2"/>
  <c r="O206" i="2"/>
  <c r="AG205" i="2"/>
  <c r="AD205" i="2"/>
  <c r="AA205" i="2"/>
  <c r="X205" i="2"/>
  <c r="U205" i="2"/>
  <c r="R205" i="2"/>
  <c r="O205" i="2"/>
  <c r="AG204" i="2"/>
  <c r="AD204" i="2"/>
  <c r="AA204" i="2"/>
  <c r="X204" i="2"/>
  <c r="U204" i="2"/>
  <c r="R204" i="2"/>
  <c r="O204" i="2"/>
  <c r="AG203" i="2"/>
  <c r="AD203" i="2"/>
  <c r="AA203" i="2"/>
  <c r="X203" i="2"/>
  <c r="U203" i="2"/>
  <c r="R203" i="2"/>
  <c r="O203" i="2"/>
  <c r="AG202" i="2"/>
  <c r="AD202" i="2"/>
  <c r="AA202" i="2"/>
  <c r="X202" i="2"/>
  <c r="U202" i="2"/>
  <c r="R202" i="2"/>
  <c r="O202" i="2"/>
  <c r="AH239" i="2"/>
  <c r="P19" i="5" s="1"/>
  <c r="AF239" i="2"/>
  <c r="AC239" i="2"/>
  <c r="AB239" i="2"/>
  <c r="AA201" i="2"/>
  <c r="Z239" i="2"/>
  <c r="Y239" i="2"/>
  <c r="V239" i="2"/>
  <c r="T239" i="2"/>
  <c r="Q239" i="2"/>
  <c r="P239" i="2"/>
  <c r="O201" i="2"/>
  <c r="N239" i="2"/>
  <c r="N19" i="5" s="1"/>
  <c r="M239" i="2"/>
  <c r="M19" i="5" s="1"/>
  <c r="AG200" i="2"/>
  <c r="AD200" i="2"/>
  <c r="AA200" i="2"/>
  <c r="X200" i="2"/>
  <c r="U200" i="2"/>
  <c r="R200" i="2"/>
  <c r="O200" i="2"/>
  <c r="AG199" i="2"/>
  <c r="AD199" i="2"/>
  <c r="AA199" i="2"/>
  <c r="X199" i="2"/>
  <c r="U199" i="2"/>
  <c r="R199" i="2"/>
  <c r="O199" i="2"/>
  <c r="AG198" i="2"/>
  <c r="AD198" i="2"/>
  <c r="AA198" i="2"/>
  <c r="X198" i="2"/>
  <c r="R198" i="2"/>
  <c r="O198" i="2"/>
  <c r="AD197" i="2"/>
  <c r="AA197" i="2"/>
  <c r="X197" i="2"/>
  <c r="U197" i="2"/>
  <c r="R197" i="2"/>
  <c r="O197" i="2"/>
  <c r="AG196" i="2"/>
  <c r="AD196" i="2"/>
  <c r="AA196" i="2"/>
  <c r="X196" i="2"/>
  <c r="R196" i="2"/>
  <c r="O196" i="2"/>
  <c r="AH238" i="2"/>
  <c r="P18" i="5" s="1"/>
  <c r="AF238" i="2"/>
  <c r="AE238" i="2"/>
  <c r="AC238" i="2"/>
  <c r="AB238" i="2"/>
  <c r="AA195" i="2"/>
  <c r="Z238" i="2"/>
  <c r="Y238" i="2"/>
  <c r="V238" i="2"/>
  <c r="T238" i="2"/>
  <c r="Q238" i="2"/>
  <c r="P238" i="2"/>
  <c r="O195" i="2"/>
  <c r="N238" i="2"/>
  <c r="N18" i="5" s="1"/>
  <c r="M238" i="2"/>
  <c r="M18" i="5" s="1"/>
  <c r="J238" i="2"/>
  <c r="J18" i="5" s="1"/>
  <c r="AG194" i="2"/>
  <c r="AD194" i="2"/>
  <c r="AA194" i="2"/>
  <c r="X194" i="2"/>
  <c r="R194" i="2"/>
  <c r="O194" i="2"/>
  <c r="AG193" i="2"/>
  <c r="AD193" i="2"/>
  <c r="AA193" i="2"/>
  <c r="X193" i="2"/>
  <c r="U193" i="2"/>
  <c r="R193" i="2"/>
  <c r="O193" i="2"/>
  <c r="AG192" i="2"/>
  <c r="AD192" i="2"/>
  <c r="AA192" i="2"/>
  <c r="X192" i="2"/>
  <c r="U192" i="2"/>
  <c r="R192" i="2"/>
  <c r="O192" i="2"/>
  <c r="AG191" i="2"/>
  <c r="AD191" i="2"/>
  <c r="AA191" i="2"/>
  <c r="X191" i="2"/>
  <c r="U191" i="2"/>
  <c r="R191" i="2"/>
  <c r="O191" i="2"/>
  <c r="AG190" i="2"/>
  <c r="AD190" i="2"/>
  <c r="AA190" i="2"/>
  <c r="X190" i="2"/>
  <c r="U190" i="2"/>
  <c r="R190" i="2"/>
  <c r="O190" i="2"/>
  <c r="AG189" i="2"/>
  <c r="AD189" i="2"/>
  <c r="AA189" i="2"/>
  <c r="X189" i="2"/>
  <c r="U189" i="2"/>
  <c r="R189" i="2"/>
  <c r="O189" i="2"/>
  <c r="AH237" i="2"/>
  <c r="P17" i="5" s="1"/>
  <c r="AF237" i="2"/>
  <c r="AC237" i="2"/>
  <c r="AD237" i="2" s="1"/>
  <c r="AB237" i="2"/>
  <c r="AA188" i="2"/>
  <c r="Z237" i="2"/>
  <c r="Y237" i="2"/>
  <c r="V237" i="2"/>
  <c r="T237" i="2"/>
  <c r="Q237" i="2"/>
  <c r="P237" i="2"/>
  <c r="O188" i="2"/>
  <c r="N237" i="2"/>
  <c r="N17" i="5" s="1"/>
  <c r="M237" i="2"/>
  <c r="M17" i="5" s="1"/>
  <c r="AG187" i="2"/>
  <c r="AD187" i="2"/>
  <c r="AA187" i="2"/>
  <c r="X187" i="2"/>
  <c r="U187" i="2"/>
  <c r="R187" i="2"/>
  <c r="O187" i="2"/>
  <c r="AG186" i="2"/>
  <c r="AD186" i="2"/>
  <c r="AA186" i="2"/>
  <c r="X186" i="2"/>
  <c r="U186" i="2"/>
  <c r="R186" i="2"/>
  <c r="O186" i="2"/>
  <c r="AG185" i="2"/>
  <c r="AD185" i="2"/>
  <c r="AA185" i="2"/>
  <c r="X185" i="2"/>
  <c r="U185" i="2"/>
  <c r="R185" i="2"/>
  <c r="O185" i="2"/>
  <c r="AG184" i="2"/>
  <c r="AD184" i="2"/>
  <c r="AA184" i="2"/>
  <c r="X184" i="2"/>
  <c r="U184" i="2"/>
  <c r="R184" i="2"/>
  <c r="O184" i="2"/>
  <c r="AG183" i="2"/>
  <c r="AD183" i="2"/>
  <c r="AA183" i="2"/>
  <c r="X183" i="2"/>
  <c r="U183" i="2"/>
  <c r="R183" i="2"/>
  <c r="O183" i="2"/>
  <c r="AG182" i="2"/>
  <c r="AD182" i="2"/>
  <c r="AA182" i="2"/>
  <c r="X182" i="2"/>
  <c r="U182" i="2"/>
  <c r="R182" i="2"/>
  <c r="O182" i="2"/>
  <c r="AG181" i="2"/>
  <c r="AD181" i="2"/>
  <c r="AA181" i="2"/>
  <c r="X181" i="2"/>
  <c r="U181" i="2"/>
  <c r="R181" i="2"/>
  <c r="O181" i="2"/>
  <c r="AG180" i="2"/>
  <c r="AD180" i="2"/>
  <c r="AA180" i="2"/>
  <c r="X180" i="2"/>
  <c r="U180" i="2"/>
  <c r="R180" i="2"/>
  <c r="O180" i="2"/>
  <c r="AH236" i="2"/>
  <c r="P16" i="5" s="1"/>
  <c r="AF236" i="2"/>
  <c r="AD179" i="2"/>
  <c r="AB236" i="2"/>
  <c r="W236" i="2"/>
  <c r="T236" i="2"/>
  <c r="R179" i="2"/>
  <c r="P236" i="2"/>
  <c r="AG178" i="2"/>
  <c r="AD178" i="2"/>
  <c r="AA178" i="2"/>
  <c r="X178" i="2"/>
  <c r="U178" i="2"/>
  <c r="R178" i="2"/>
  <c r="O178" i="2"/>
  <c r="AG177" i="2"/>
  <c r="AD177" i="2"/>
  <c r="AA177" i="2"/>
  <c r="X177" i="2"/>
  <c r="U177" i="2"/>
  <c r="R177" i="2"/>
  <c r="O177" i="2"/>
  <c r="AG176" i="2"/>
  <c r="AD176" i="2"/>
  <c r="AA176" i="2"/>
  <c r="X176" i="2"/>
  <c r="U176" i="2"/>
  <c r="R176" i="2"/>
  <c r="O176" i="2"/>
  <c r="AH235" i="2"/>
  <c r="P15" i="5" s="1"/>
  <c r="AF235" i="2"/>
  <c r="AE235" i="2"/>
  <c r="AD175" i="2"/>
  <c r="AC235" i="2"/>
  <c r="AB235" i="2"/>
  <c r="Y235" i="2"/>
  <c r="W235" i="2"/>
  <c r="T235" i="2"/>
  <c r="S235" i="2"/>
  <c r="R175" i="2"/>
  <c r="Q235" i="2"/>
  <c r="P235" i="2"/>
  <c r="M235" i="2"/>
  <c r="M15" i="5" s="1"/>
  <c r="AG174" i="2"/>
  <c r="AD174" i="2"/>
  <c r="AA174" i="2"/>
  <c r="X174" i="2"/>
  <c r="U174" i="2"/>
  <c r="R174" i="2"/>
  <c r="O174" i="2"/>
  <c r="AH233" i="2"/>
  <c r="P13" i="5" s="1"/>
  <c r="AF233" i="2"/>
  <c r="AE233" i="2"/>
  <c r="AD173" i="2"/>
  <c r="AC233" i="2"/>
  <c r="AB233" i="2"/>
  <c r="Y233" i="2"/>
  <c r="W233" i="2"/>
  <c r="T233" i="2"/>
  <c r="S233" i="2"/>
  <c r="R173" i="2"/>
  <c r="Q233" i="2"/>
  <c r="P233" i="2"/>
  <c r="M233" i="2"/>
  <c r="M13" i="5" s="1"/>
  <c r="AG172" i="2"/>
  <c r="AD172" i="2"/>
  <c r="AA172" i="2"/>
  <c r="X172" i="2"/>
  <c r="U172" i="2"/>
  <c r="R172" i="2"/>
  <c r="O172" i="2"/>
  <c r="AG171" i="2"/>
  <c r="AD171" i="2"/>
  <c r="AA171" i="2"/>
  <c r="X171" i="2"/>
  <c r="U171" i="2"/>
  <c r="R171" i="2"/>
  <c r="O171" i="2"/>
  <c r="AG170" i="2"/>
  <c r="AD170" i="2"/>
  <c r="AA170" i="2"/>
  <c r="X170" i="2"/>
  <c r="U170" i="2"/>
  <c r="R170" i="2"/>
  <c r="O170" i="2"/>
  <c r="AF231" i="2"/>
  <c r="AE231" i="2"/>
  <c r="AD169" i="2"/>
  <c r="AC231" i="2"/>
  <c r="AB231" i="2"/>
  <c r="Y231" i="2"/>
  <c r="W231" i="2"/>
  <c r="T231" i="2"/>
  <c r="U231" i="2" s="1"/>
  <c r="S231" i="2"/>
  <c r="R169" i="2"/>
  <c r="Q231" i="2"/>
  <c r="P231" i="2"/>
  <c r="M231" i="2"/>
  <c r="M11" i="5" s="1"/>
  <c r="AG168" i="2"/>
  <c r="AD168" i="2"/>
  <c r="AA168" i="2"/>
  <c r="X168" i="2"/>
  <c r="U168" i="2"/>
  <c r="R168" i="2"/>
  <c r="O168" i="2"/>
  <c r="AG167" i="2"/>
  <c r="AD167" i="2"/>
  <c r="AA167" i="2"/>
  <c r="X167" i="2"/>
  <c r="U167" i="2"/>
  <c r="R167" i="2"/>
  <c r="O167" i="2"/>
  <c r="AG166" i="2"/>
  <c r="AD166" i="2"/>
  <c r="AA166" i="2"/>
  <c r="X166" i="2"/>
  <c r="U166" i="2"/>
  <c r="R166" i="2"/>
  <c r="O166" i="2"/>
  <c r="AG165" i="2"/>
  <c r="AD165" i="2"/>
  <c r="AA165" i="2"/>
  <c r="X165" i="2"/>
  <c r="U165" i="2"/>
  <c r="R165" i="2"/>
  <c r="O165" i="2"/>
  <c r="AG164" i="2"/>
  <c r="AD164" i="2"/>
  <c r="AA164" i="2"/>
  <c r="X164" i="2"/>
  <c r="U164" i="2"/>
  <c r="R164" i="2"/>
  <c r="O164" i="2"/>
  <c r="AG163" i="2"/>
  <c r="AD163" i="2"/>
  <c r="AA163" i="2"/>
  <c r="X163" i="2"/>
  <c r="U163" i="2"/>
  <c r="R163" i="2"/>
  <c r="O163" i="2"/>
  <c r="AG162" i="2"/>
  <c r="AD162" i="2"/>
  <c r="AA162" i="2"/>
  <c r="X162" i="2"/>
  <c r="U162" i="2"/>
  <c r="R162" i="2"/>
  <c r="O162" i="2"/>
  <c r="AG161" i="2"/>
  <c r="AD161" i="2"/>
  <c r="AA161" i="2"/>
  <c r="X161" i="2"/>
  <c r="U161" i="2"/>
  <c r="R161" i="2"/>
  <c r="O161" i="2"/>
  <c r="AG160" i="2"/>
  <c r="AD160" i="2"/>
  <c r="AA160" i="2"/>
  <c r="X160" i="2"/>
  <c r="U160" i="2"/>
  <c r="R160" i="2"/>
  <c r="O160" i="2"/>
  <c r="AG159" i="2"/>
  <c r="AD159" i="2"/>
  <c r="AA159" i="2"/>
  <c r="X159" i="2"/>
  <c r="U159" i="2"/>
  <c r="R159" i="2"/>
  <c r="O159" i="2"/>
  <c r="AG158" i="2"/>
  <c r="AD158" i="2"/>
  <c r="AA158" i="2"/>
  <c r="X158" i="2"/>
  <c r="U158" i="2"/>
  <c r="R158" i="2"/>
  <c r="O158" i="2"/>
  <c r="AG157" i="2"/>
  <c r="AD157" i="2"/>
  <c r="AA157" i="2"/>
  <c r="X157" i="2"/>
  <c r="U157" i="2"/>
  <c r="R157" i="2"/>
  <c r="O157" i="2"/>
  <c r="AG156" i="2"/>
  <c r="AD156" i="2"/>
  <c r="AA156" i="2"/>
  <c r="X156" i="2"/>
  <c r="U156" i="2"/>
  <c r="R156" i="2"/>
  <c r="O156" i="2"/>
  <c r="AG155" i="2"/>
  <c r="AD155" i="2"/>
  <c r="AA155" i="2"/>
  <c r="X155" i="2"/>
  <c r="U155" i="2"/>
  <c r="R155" i="2"/>
  <c r="O155" i="2"/>
  <c r="AG154" i="2"/>
  <c r="AD154" i="2"/>
  <c r="AA154" i="2"/>
  <c r="X154" i="2"/>
  <c r="U154" i="2"/>
  <c r="R154" i="2"/>
  <c r="O154" i="2"/>
  <c r="AF230" i="2"/>
  <c r="AE230" i="2"/>
  <c r="AD153" i="2"/>
  <c r="AC230" i="2"/>
  <c r="AB230" i="2"/>
  <c r="Y230" i="2"/>
  <c r="W230" i="2"/>
  <c r="S230" i="2"/>
  <c r="Q230" i="2"/>
  <c r="M230" i="2"/>
  <c r="M10" i="5" s="1"/>
  <c r="AG152" i="2"/>
  <c r="AD152" i="2"/>
  <c r="AA152" i="2"/>
  <c r="X152" i="2"/>
  <c r="U152" i="2"/>
  <c r="R152" i="2"/>
  <c r="O152" i="2"/>
  <c r="AG151" i="2"/>
  <c r="AD151" i="2"/>
  <c r="AA151" i="2"/>
  <c r="X151" i="2"/>
  <c r="U151" i="2"/>
  <c r="R151" i="2"/>
  <c r="O151" i="2"/>
  <c r="AG150" i="2"/>
  <c r="AD150" i="2"/>
  <c r="AA150" i="2"/>
  <c r="X150" i="2"/>
  <c r="U150" i="2"/>
  <c r="R150" i="2"/>
  <c r="O150" i="2"/>
  <c r="AG149" i="2"/>
  <c r="AD149" i="2"/>
  <c r="AA149" i="2"/>
  <c r="X149" i="2"/>
  <c r="R149" i="2"/>
  <c r="O149" i="2"/>
  <c r="AG148" i="2"/>
  <c r="AD148" i="2"/>
  <c r="AA148" i="2"/>
  <c r="X148" i="2"/>
  <c r="R148" i="2"/>
  <c r="O148" i="2"/>
  <c r="AH229" i="2"/>
  <c r="P9" i="5" s="1"/>
  <c r="AE229" i="2"/>
  <c r="AD147" i="2"/>
  <c r="AC229" i="2"/>
  <c r="Y229" i="2"/>
  <c r="W229" i="2"/>
  <c r="S229" i="2"/>
  <c r="N229" i="2"/>
  <c r="N9" i="5" s="1"/>
  <c r="AG146" i="2"/>
  <c r="AD146" i="2"/>
  <c r="AA146" i="2"/>
  <c r="X146" i="2"/>
  <c r="U146" i="2"/>
  <c r="R146" i="2"/>
  <c r="O146" i="2"/>
  <c r="AG145" i="2"/>
  <c r="AD145" i="2"/>
  <c r="AA145" i="2"/>
  <c r="X145" i="2"/>
  <c r="U145" i="2"/>
  <c r="R145" i="2"/>
  <c r="O145" i="2"/>
  <c r="AG144" i="2"/>
  <c r="AD144" i="2"/>
  <c r="AA144" i="2"/>
  <c r="X144" i="2"/>
  <c r="U144" i="2"/>
  <c r="R144" i="2"/>
  <c r="O144" i="2"/>
  <c r="AG143" i="2"/>
  <c r="AD143" i="2"/>
  <c r="AA143" i="2"/>
  <c r="X143" i="2"/>
  <c r="U143" i="2"/>
  <c r="R143" i="2"/>
  <c r="O143" i="2"/>
  <c r="AG142" i="2"/>
  <c r="AD142" i="2"/>
  <c r="AA142" i="2"/>
  <c r="X142" i="2"/>
  <c r="U142" i="2"/>
  <c r="R142" i="2"/>
  <c r="O142" i="2"/>
  <c r="AG141" i="2"/>
  <c r="AD141" i="2"/>
  <c r="AA141" i="2"/>
  <c r="X141" i="2"/>
  <c r="U141" i="2"/>
  <c r="R141" i="2"/>
  <c r="O141" i="2"/>
  <c r="AG140" i="2"/>
  <c r="AD140" i="2"/>
  <c r="AA140" i="2"/>
  <c r="X140" i="2"/>
  <c r="U140" i="2"/>
  <c r="R140" i="2"/>
  <c r="O140" i="2"/>
  <c r="AG139" i="2"/>
  <c r="AD139" i="2"/>
  <c r="AA139" i="2"/>
  <c r="X139" i="2"/>
  <c r="U139" i="2"/>
  <c r="R139" i="2"/>
  <c r="O139" i="2"/>
  <c r="AG138" i="2"/>
  <c r="AD138" i="2"/>
  <c r="AA138" i="2"/>
  <c r="X138" i="2"/>
  <c r="U138" i="2"/>
  <c r="R138" i="2"/>
  <c r="O138" i="2"/>
  <c r="AH228" i="2"/>
  <c r="P8" i="5" s="1"/>
  <c r="AF228" i="2"/>
  <c r="AE228" i="2"/>
  <c r="AB228" i="2"/>
  <c r="Z228" i="2"/>
  <c r="Y228" i="2"/>
  <c r="V228" i="2"/>
  <c r="U137" i="2"/>
  <c r="T228" i="2"/>
  <c r="S228" i="2"/>
  <c r="P228" i="2"/>
  <c r="O137" i="2"/>
  <c r="N228" i="2"/>
  <c r="N8" i="5" s="1"/>
  <c r="J228" i="2"/>
  <c r="J8" i="5" s="1"/>
  <c r="AG136" i="2"/>
  <c r="AD136" i="2"/>
  <c r="AA136" i="2"/>
  <c r="X136" i="2"/>
  <c r="U136" i="2"/>
  <c r="R136" i="2"/>
  <c r="O136" i="2"/>
  <c r="AG135" i="2"/>
  <c r="AD135" i="2"/>
  <c r="AA135" i="2"/>
  <c r="X135" i="2"/>
  <c r="U135" i="2"/>
  <c r="R135" i="2"/>
  <c r="O135" i="2"/>
  <c r="AG134" i="2"/>
  <c r="AD134" i="2"/>
  <c r="AA134" i="2"/>
  <c r="X134" i="2"/>
  <c r="U134" i="2"/>
  <c r="R134" i="2"/>
  <c r="O134" i="2"/>
  <c r="AG133" i="2"/>
  <c r="AD133" i="2"/>
  <c r="AA133" i="2"/>
  <c r="X133" i="2"/>
  <c r="U133" i="2"/>
  <c r="R133" i="2"/>
  <c r="O133" i="2"/>
  <c r="AG132" i="2"/>
  <c r="AD132" i="2"/>
  <c r="AA132" i="2"/>
  <c r="X132" i="2"/>
  <c r="U132" i="2"/>
  <c r="R132" i="2"/>
  <c r="O132" i="2"/>
  <c r="AG131" i="2"/>
  <c r="AD131" i="2"/>
  <c r="AA131" i="2"/>
  <c r="X131" i="2"/>
  <c r="U131" i="2"/>
  <c r="R131" i="2"/>
  <c r="O131" i="2"/>
  <c r="AG130" i="2"/>
  <c r="AD130" i="2"/>
  <c r="AA130" i="2"/>
  <c r="X130" i="2"/>
  <c r="U130" i="2"/>
  <c r="R130" i="2"/>
  <c r="O130" i="2"/>
  <c r="AG129" i="2"/>
  <c r="AD129" i="2"/>
  <c r="AA129" i="2"/>
  <c r="X129" i="2"/>
  <c r="U129" i="2"/>
  <c r="R129" i="2"/>
  <c r="O129" i="2"/>
  <c r="AG128" i="2"/>
  <c r="AD128" i="2"/>
  <c r="AA128" i="2"/>
  <c r="X128" i="2"/>
  <c r="U128" i="2"/>
  <c r="R128" i="2"/>
  <c r="O128" i="2"/>
  <c r="AG127" i="2"/>
  <c r="AD127" i="2"/>
  <c r="AA127" i="2"/>
  <c r="X127" i="2"/>
  <c r="U127" i="2"/>
  <c r="R127" i="2"/>
  <c r="O127" i="2"/>
  <c r="AG126" i="2"/>
  <c r="AD126" i="2"/>
  <c r="AA126" i="2"/>
  <c r="X126" i="2"/>
  <c r="U126" i="2"/>
  <c r="R126" i="2"/>
  <c r="O126" i="2"/>
  <c r="AG125" i="2"/>
  <c r="AD125" i="2"/>
  <c r="AA125" i="2"/>
  <c r="X125" i="2"/>
  <c r="U125" i="2"/>
  <c r="R125" i="2"/>
  <c r="O125" i="2"/>
  <c r="AG124" i="2"/>
  <c r="AD124" i="2"/>
  <c r="AA124" i="2"/>
  <c r="X124" i="2"/>
  <c r="U124" i="2"/>
  <c r="R124" i="2"/>
  <c r="O124" i="2"/>
  <c r="AG123" i="2"/>
  <c r="AD123" i="2"/>
  <c r="AA123" i="2"/>
  <c r="X123" i="2"/>
  <c r="U123" i="2"/>
  <c r="R123" i="2"/>
  <c r="O123" i="2"/>
  <c r="AG122" i="2"/>
  <c r="AD122" i="2"/>
  <c r="AA122" i="2"/>
  <c r="X122" i="2"/>
  <c r="U122" i="2"/>
  <c r="R122" i="2"/>
  <c r="O122" i="2"/>
  <c r="AG121" i="2"/>
  <c r="AD121" i="2"/>
  <c r="AA121" i="2"/>
  <c r="X121" i="2"/>
  <c r="U121" i="2"/>
  <c r="R121" i="2"/>
  <c r="O121" i="2"/>
  <c r="AG120" i="2"/>
  <c r="AD120" i="2"/>
  <c r="AA120" i="2"/>
  <c r="X120" i="2"/>
  <c r="U120" i="2"/>
  <c r="R120" i="2"/>
  <c r="O120" i="2"/>
  <c r="AG119" i="2"/>
  <c r="AD119" i="2"/>
  <c r="AA119" i="2"/>
  <c r="X119" i="2"/>
  <c r="U119" i="2"/>
  <c r="R119" i="2"/>
  <c r="O119" i="2"/>
  <c r="AG118" i="2"/>
  <c r="AD118" i="2"/>
  <c r="AA118" i="2"/>
  <c r="X118" i="2"/>
  <c r="U118" i="2"/>
  <c r="R118" i="2"/>
  <c r="O118" i="2"/>
  <c r="AG117" i="2"/>
  <c r="AD117" i="2"/>
  <c r="AA117" i="2"/>
  <c r="X117" i="2"/>
  <c r="U117" i="2"/>
  <c r="R117" i="2"/>
  <c r="O117" i="2"/>
  <c r="AG116" i="2"/>
  <c r="AD116" i="2"/>
  <c r="AA116" i="2"/>
  <c r="X116" i="2"/>
  <c r="U116" i="2"/>
  <c r="R116" i="2"/>
  <c r="O116" i="2"/>
  <c r="AG115" i="2"/>
  <c r="AD115" i="2"/>
  <c r="AA115" i="2"/>
  <c r="X115" i="2"/>
  <c r="U115" i="2"/>
  <c r="R115" i="2"/>
  <c r="O115" i="2"/>
  <c r="AG114" i="2"/>
  <c r="AD114" i="2"/>
  <c r="AA114" i="2"/>
  <c r="X114" i="2"/>
  <c r="U114" i="2"/>
  <c r="R114" i="2"/>
  <c r="O114" i="2"/>
  <c r="AG113" i="2"/>
  <c r="AD113" i="2"/>
  <c r="AA113" i="2"/>
  <c r="X113" i="2"/>
  <c r="U113" i="2"/>
  <c r="R113" i="2"/>
  <c r="O113" i="2"/>
  <c r="AG112" i="2"/>
  <c r="AD112" i="2"/>
  <c r="AA112" i="2"/>
  <c r="X112" i="2"/>
  <c r="U112" i="2"/>
  <c r="R112" i="2"/>
  <c r="O112" i="2"/>
  <c r="AG111" i="2"/>
  <c r="AD111" i="2"/>
  <c r="AA111" i="2"/>
  <c r="X111" i="2"/>
  <c r="U111" i="2"/>
  <c r="R111" i="2"/>
  <c r="O111" i="2"/>
  <c r="AG110" i="2"/>
  <c r="AD110" i="2"/>
  <c r="AA110" i="2"/>
  <c r="X110" i="2"/>
  <c r="U110" i="2"/>
  <c r="R110" i="2"/>
  <c r="O110" i="2"/>
  <c r="AG109" i="2"/>
  <c r="AD109" i="2"/>
  <c r="AA109" i="2"/>
  <c r="X109" i="2"/>
  <c r="U109" i="2"/>
  <c r="R109" i="2"/>
  <c r="O109" i="2"/>
  <c r="AG108" i="2"/>
  <c r="AD108" i="2"/>
  <c r="AA108" i="2"/>
  <c r="X108" i="2"/>
  <c r="U108" i="2"/>
  <c r="R108" i="2"/>
  <c r="O108" i="2"/>
  <c r="AG107" i="2"/>
  <c r="AD107" i="2"/>
  <c r="AA107" i="2"/>
  <c r="X107" i="2"/>
  <c r="U107" i="2"/>
  <c r="R107" i="2"/>
  <c r="O107" i="2"/>
  <c r="AG106" i="2"/>
  <c r="AD106" i="2"/>
  <c r="AA106" i="2"/>
  <c r="X106" i="2"/>
  <c r="U106" i="2"/>
  <c r="R106" i="2"/>
  <c r="O106" i="2"/>
  <c r="AG105" i="2"/>
  <c r="AD105" i="2"/>
  <c r="AA105" i="2"/>
  <c r="X105" i="2"/>
  <c r="U105" i="2"/>
  <c r="R105" i="2"/>
  <c r="O105" i="2"/>
  <c r="AG104" i="2"/>
  <c r="AD104" i="2"/>
  <c r="AA104" i="2"/>
  <c r="X104" i="2"/>
  <c r="U104" i="2"/>
  <c r="R104" i="2"/>
  <c r="O104" i="2"/>
  <c r="AG103" i="2"/>
  <c r="AD103" i="2"/>
  <c r="AA103" i="2"/>
  <c r="X103" i="2"/>
  <c r="U103" i="2"/>
  <c r="R103" i="2"/>
  <c r="O103" i="2"/>
  <c r="AG102" i="2"/>
  <c r="AD102" i="2"/>
  <c r="AA102" i="2"/>
  <c r="X102" i="2"/>
  <c r="U102" i="2"/>
  <c r="R102" i="2"/>
  <c r="O102" i="2"/>
  <c r="AG101" i="2"/>
  <c r="AD101" i="2"/>
  <c r="AA101" i="2"/>
  <c r="X101" i="2"/>
  <c r="U101" i="2"/>
  <c r="R101" i="2"/>
  <c r="O101" i="2"/>
  <c r="AG100" i="2"/>
  <c r="AD100" i="2"/>
  <c r="AA100" i="2"/>
  <c r="X100" i="2"/>
  <c r="U100" i="2"/>
  <c r="R100" i="2"/>
  <c r="O100" i="2"/>
  <c r="AG99" i="2"/>
  <c r="AA99" i="2"/>
  <c r="X99" i="2"/>
  <c r="U99" i="2"/>
  <c r="R99" i="2"/>
  <c r="O99" i="2"/>
  <c r="AG98" i="2"/>
  <c r="AD98" i="2"/>
  <c r="AA98" i="2"/>
  <c r="X98" i="2"/>
  <c r="U98" i="2"/>
  <c r="R98" i="2"/>
  <c r="O98" i="2"/>
  <c r="AG97" i="2"/>
  <c r="AD97" i="2"/>
  <c r="AA97" i="2"/>
  <c r="X97" i="2"/>
  <c r="U97" i="2"/>
  <c r="R97" i="2"/>
  <c r="O97" i="2"/>
  <c r="AG96" i="2"/>
  <c r="AD96" i="2"/>
  <c r="AA96" i="2"/>
  <c r="X96" i="2"/>
  <c r="U96" i="2"/>
  <c r="R96" i="2"/>
  <c r="O96" i="2"/>
  <c r="AG95" i="2"/>
  <c r="AD95" i="2"/>
  <c r="AA95" i="2"/>
  <c r="X95" i="2"/>
  <c r="U95" i="2"/>
  <c r="R95" i="2"/>
  <c r="O95" i="2"/>
  <c r="AG94" i="2"/>
  <c r="AD94" i="2"/>
  <c r="AA94" i="2"/>
  <c r="X94" i="2"/>
  <c r="U94" i="2"/>
  <c r="R94" i="2"/>
  <c r="O94" i="2"/>
  <c r="AG93" i="2"/>
  <c r="AD93" i="2"/>
  <c r="AA93" i="2"/>
  <c r="X93" i="2"/>
  <c r="U93" i="2"/>
  <c r="R93" i="2"/>
  <c r="O93" i="2"/>
  <c r="AG92" i="2"/>
  <c r="AD92" i="2"/>
  <c r="AA92" i="2"/>
  <c r="X92" i="2"/>
  <c r="U92" i="2"/>
  <c r="R92" i="2"/>
  <c r="O92" i="2"/>
  <c r="AG91" i="2"/>
  <c r="AD91" i="2"/>
  <c r="AA91" i="2"/>
  <c r="X91" i="2"/>
  <c r="U91" i="2"/>
  <c r="R91" i="2"/>
  <c r="O91" i="2"/>
  <c r="AG90" i="2"/>
  <c r="AD90" i="2"/>
  <c r="AA90" i="2"/>
  <c r="X90" i="2"/>
  <c r="U90" i="2"/>
  <c r="R90" i="2"/>
  <c r="O90" i="2"/>
  <c r="AG89" i="2"/>
  <c r="AD89" i="2"/>
  <c r="AA89" i="2"/>
  <c r="X89" i="2"/>
  <c r="U89" i="2"/>
  <c r="R89" i="2"/>
  <c r="O89" i="2"/>
  <c r="AG88" i="2"/>
  <c r="AD88" i="2"/>
  <c r="AA88" i="2"/>
  <c r="X88" i="2"/>
  <c r="U88" i="2"/>
  <c r="R88" i="2"/>
  <c r="O88" i="2"/>
  <c r="AG87" i="2"/>
  <c r="AD87" i="2"/>
  <c r="AA87" i="2"/>
  <c r="X87" i="2"/>
  <c r="U87" i="2"/>
  <c r="R87" i="2"/>
  <c r="O87" i="2"/>
  <c r="AG86" i="2"/>
  <c r="AD86" i="2"/>
  <c r="AA86" i="2"/>
  <c r="X86" i="2"/>
  <c r="U86" i="2"/>
  <c r="R86" i="2"/>
  <c r="O86" i="2"/>
  <c r="AG85" i="2"/>
  <c r="AD85" i="2"/>
  <c r="AA85" i="2"/>
  <c r="X85" i="2"/>
  <c r="U85" i="2"/>
  <c r="R85" i="2"/>
  <c r="O85" i="2"/>
  <c r="AG84" i="2"/>
  <c r="AD84" i="2"/>
  <c r="AA84" i="2"/>
  <c r="X84" i="2"/>
  <c r="U84" i="2"/>
  <c r="R84" i="2"/>
  <c r="O84" i="2"/>
  <c r="AG83" i="2"/>
  <c r="AD83" i="2"/>
  <c r="AA83" i="2"/>
  <c r="X83" i="2"/>
  <c r="U83" i="2"/>
  <c r="R83" i="2"/>
  <c r="O83" i="2"/>
  <c r="AG82" i="2"/>
  <c r="AD82" i="2"/>
  <c r="AA82" i="2"/>
  <c r="X82" i="2"/>
  <c r="U82" i="2"/>
  <c r="R82" i="2"/>
  <c r="O82" i="2"/>
  <c r="AG81" i="2"/>
  <c r="AD81" i="2"/>
  <c r="AA81" i="2"/>
  <c r="X81" i="2"/>
  <c r="U81" i="2"/>
  <c r="R81" i="2"/>
  <c r="O81" i="2"/>
  <c r="AG80" i="2"/>
  <c r="AD80" i="2"/>
  <c r="AA80" i="2"/>
  <c r="X80" i="2"/>
  <c r="U80" i="2"/>
  <c r="R80" i="2"/>
  <c r="O80" i="2"/>
  <c r="AG79" i="2"/>
  <c r="AD79" i="2"/>
  <c r="AA79" i="2"/>
  <c r="X79" i="2"/>
  <c r="U79" i="2"/>
  <c r="R79" i="2"/>
  <c r="O79" i="2"/>
  <c r="AG78" i="2"/>
  <c r="AD78" i="2"/>
  <c r="AA78" i="2"/>
  <c r="X78" i="2"/>
  <c r="U78" i="2"/>
  <c r="R78" i="2"/>
  <c r="O78" i="2"/>
  <c r="AH227" i="2"/>
  <c r="P7" i="5" s="1"/>
  <c r="AE227" i="2"/>
  <c r="AC227" i="2"/>
  <c r="Z227" i="2"/>
  <c r="Y227" i="2"/>
  <c r="X77" i="2"/>
  <c r="V227" i="2"/>
  <c r="Q227" i="2"/>
  <c r="N227" i="2"/>
  <c r="N7" i="5" s="1"/>
  <c r="M227" i="2"/>
  <c r="M7" i="5" s="1"/>
  <c r="AG76" i="2"/>
  <c r="AD76" i="2"/>
  <c r="AA76" i="2"/>
  <c r="X76" i="2"/>
  <c r="U76" i="2"/>
  <c r="R76" i="2"/>
  <c r="O76" i="2"/>
  <c r="AG75" i="2"/>
  <c r="AD75" i="2"/>
  <c r="AA75" i="2"/>
  <c r="X75" i="2"/>
  <c r="U75" i="2"/>
  <c r="R75" i="2"/>
  <c r="O75" i="2"/>
  <c r="AG74" i="2"/>
  <c r="AD74" i="2"/>
  <c r="AA74" i="2"/>
  <c r="X74" i="2"/>
  <c r="U74" i="2"/>
  <c r="R74" i="2"/>
  <c r="O74" i="2"/>
  <c r="AG73" i="2"/>
  <c r="AD73" i="2"/>
  <c r="AA73" i="2"/>
  <c r="X73" i="2"/>
  <c r="U73" i="2"/>
  <c r="R73" i="2"/>
  <c r="O73" i="2"/>
  <c r="AG72" i="2"/>
  <c r="AD72" i="2"/>
  <c r="AA72" i="2"/>
  <c r="X72" i="2"/>
  <c r="U72" i="2"/>
  <c r="R72" i="2"/>
  <c r="O72" i="2"/>
  <c r="AG71" i="2"/>
  <c r="AD71" i="2"/>
  <c r="AA71" i="2"/>
  <c r="X71" i="2"/>
  <c r="U71" i="2"/>
  <c r="R71" i="2"/>
  <c r="O71" i="2"/>
  <c r="AG70" i="2"/>
  <c r="AD70" i="2"/>
  <c r="AA70" i="2"/>
  <c r="X70" i="2"/>
  <c r="U70" i="2"/>
  <c r="R70" i="2"/>
  <c r="O70" i="2"/>
  <c r="AG69" i="2"/>
  <c r="AD69" i="2"/>
  <c r="AA69" i="2"/>
  <c r="X69" i="2"/>
  <c r="U69" i="2"/>
  <c r="R69" i="2"/>
  <c r="O69" i="2"/>
  <c r="AG68" i="2"/>
  <c r="AD68" i="2"/>
  <c r="AA68" i="2"/>
  <c r="X68" i="2"/>
  <c r="U68" i="2"/>
  <c r="R68" i="2"/>
  <c r="O68" i="2"/>
  <c r="AG67" i="2"/>
  <c r="AD67" i="2"/>
  <c r="AA67" i="2"/>
  <c r="X67" i="2"/>
  <c r="U67" i="2"/>
  <c r="R67" i="2"/>
  <c r="O67" i="2"/>
  <c r="AG66" i="2"/>
  <c r="AD66" i="2"/>
  <c r="AA66" i="2"/>
  <c r="X66" i="2"/>
  <c r="U66" i="2"/>
  <c r="R66" i="2"/>
  <c r="O66" i="2"/>
  <c r="AG65" i="2"/>
  <c r="AD65" i="2"/>
  <c r="AA65" i="2"/>
  <c r="X65" i="2"/>
  <c r="U65" i="2"/>
  <c r="R65" i="2"/>
  <c r="O65" i="2"/>
  <c r="AH226" i="2"/>
  <c r="P6" i="5" s="1"/>
  <c r="AE226" i="2"/>
  <c r="AC226" i="2"/>
  <c r="Z226" i="2"/>
  <c r="Y226" i="2"/>
  <c r="X64" i="2"/>
  <c r="W226" i="2"/>
  <c r="V226" i="2"/>
  <c r="S226" i="2"/>
  <c r="Q226" i="2"/>
  <c r="N226" i="2"/>
  <c r="N6" i="5" s="1"/>
  <c r="M226" i="2"/>
  <c r="M6" i="5" s="1"/>
  <c r="AG63" i="2"/>
  <c r="AD63" i="2"/>
  <c r="AA63" i="2"/>
  <c r="X63" i="2"/>
  <c r="U63" i="2"/>
  <c r="R63" i="2"/>
  <c r="O63" i="2"/>
  <c r="AG62" i="2"/>
  <c r="AD62" i="2"/>
  <c r="AA62" i="2"/>
  <c r="X62" i="2"/>
  <c r="U62" i="2"/>
  <c r="R62" i="2"/>
  <c r="O62" i="2"/>
  <c r="AG61" i="2"/>
  <c r="AD61" i="2"/>
  <c r="AA61" i="2"/>
  <c r="X61" i="2"/>
  <c r="U61" i="2"/>
  <c r="R61" i="2"/>
  <c r="O61" i="2"/>
  <c r="AG60" i="2"/>
  <c r="AD60" i="2"/>
  <c r="AA60" i="2"/>
  <c r="X60" i="2"/>
  <c r="U60" i="2"/>
  <c r="R60" i="2"/>
  <c r="O60" i="2"/>
  <c r="AG59" i="2"/>
  <c r="AD59" i="2"/>
  <c r="AA59" i="2"/>
  <c r="X59" i="2"/>
  <c r="U59" i="2"/>
  <c r="R59" i="2"/>
  <c r="O59" i="2"/>
  <c r="AG58" i="2"/>
  <c r="AD58" i="2"/>
  <c r="AA58" i="2"/>
  <c r="X58" i="2"/>
  <c r="U58" i="2"/>
  <c r="R58" i="2"/>
  <c r="O58" i="2"/>
  <c r="AG57" i="2"/>
  <c r="AD57" i="2"/>
  <c r="AA57" i="2"/>
  <c r="X57" i="2"/>
  <c r="U57" i="2"/>
  <c r="R57" i="2"/>
  <c r="O57" i="2"/>
  <c r="AG56" i="2"/>
  <c r="AD56" i="2"/>
  <c r="AA56" i="2"/>
  <c r="X56" i="2"/>
  <c r="U56" i="2"/>
  <c r="R56" i="2"/>
  <c r="O56" i="2"/>
  <c r="AG55" i="2"/>
  <c r="AD55" i="2"/>
  <c r="AA55" i="2"/>
  <c r="X55" i="2"/>
  <c r="U55" i="2"/>
  <c r="R55" i="2"/>
  <c r="O55" i="2"/>
  <c r="AG54" i="2"/>
  <c r="AD54" i="2"/>
  <c r="AA54" i="2"/>
  <c r="X54" i="2"/>
  <c r="U54" i="2"/>
  <c r="R54" i="2"/>
  <c r="O54" i="2"/>
  <c r="AG53" i="2"/>
  <c r="AD53" i="2"/>
  <c r="AA53" i="2"/>
  <c r="X53" i="2"/>
  <c r="U53" i="2"/>
  <c r="R53" i="2"/>
  <c r="O53" i="2"/>
  <c r="AG52" i="2"/>
  <c r="AD52" i="2"/>
  <c r="AA52" i="2"/>
  <c r="X52" i="2"/>
  <c r="U52" i="2"/>
  <c r="R52" i="2"/>
  <c r="O52" i="2"/>
  <c r="AG51" i="2"/>
  <c r="AD51" i="2"/>
  <c r="AA51" i="2"/>
  <c r="X51" i="2"/>
  <c r="U51" i="2"/>
  <c r="R51" i="2"/>
  <c r="O51" i="2"/>
  <c r="AG50" i="2"/>
  <c r="AD50" i="2"/>
  <c r="AA50" i="2"/>
  <c r="X50" i="2"/>
  <c r="U50" i="2"/>
  <c r="R50" i="2"/>
  <c r="O50" i="2"/>
  <c r="AG49" i="2"/>
  <c r="AD49" i="2"/>
  <c r="AA49" i="2"/>
  <c r="X49" i="2"/>
  <c r="U49" i="2"/>
  <c r="R49" i="2"/>
  <c r="O49" i="2"/>
  <c r="AG48" i="2"/>
  <c r="AD48" i="2"/>
  <c r="AA48" i="2"/>
  <c r="X48" i="2"/>
  <c r="U48" i="2"/>
  <c r="R48" i="2"/>
  <c r="O48" i="2"/>
  <c r="AG47" i="2"/>
  <c r="AD47" i="2"/>
  <c r="AA47" i="2"/>
  <c r="X47" i="2"/>
  <c r="U47" i="2"/>
  <c r="R47" i="2"/>
  <c r="O47" i="2"/>
  <c r="AH225" i="2"/>
  <c r="P5" i="5" s="1"/>
  <c r="AE225" i="2"/>
  <c r="AC225" i="2"/>
  <c r="AD46" i="2"/>
  <c r="AA46" i="2"/>
  <c r="Z225" i="2"/>
  <c r="Y225" i="2"/>
  <c r="W225" i="2"/>
  <c r="V225" i="2"/>
  <c r="S225" i="2"/>
  <c r="R46" i="2"/>
  <c r="Q225" i="2"/>
  <c r="P225" i="2"/>
  <c r="N225" i="2"/>
  <c r="N5" i="5" s="1"/>
  <c r="M225" i="2"/>
  <c r="M5" i="5" s="1"/>
  <c r="AG45" i="2"/>
  <c r="AD45" i="2"/>
  <c r="AA45" i="2"/>
  <c r="X45" i="2"/>
  <c r="U45" i="2"/>
  <c r="R45" i="2"/>
  <c r="O45" i="2"/>
  <c r="AG44" i="2"/>
  <c r="AD44" i="2"/>
  <c r="AA44" i="2"/>
  <c r="X44" i="2"/>
  <c r="U44" i="2"/>
  <c r="R44" i="2"/>
  <c r="O44" i="2"/>
  <c r="AG43" i="2"/>
  <c r="AD43" i="2"/>
  <c r="AA43" i="2"/>
  <c r="X43" i="2"/>
  <c r="U43" i="2"/>
  <c r="R43" i="2"/>
  <c r="O43" i="2"/>
  <c r="AG42" i="2"/>
  <c r="AD42" i="2"/>
  <c r="AA42" i="2"/>
  <c r="X42" i="2"/>
  <c r="U42" i="2"/>
  <c r="R42" i="2"/>
  <c r="O42" i="2"/>
  <c r="AG41" i="2"/>
  <c r="AD41" i="2"/>
  <c r="AA41" i="2"/>
  <c r="X41" i="2"/>
  <c r="U41" i="2"/>
  <c r="R41" i="2"/>
  <c r="O41" i="2"/>
  <c r="AG40" i="2"/>
  <c r="AD40" i="2"/>
  <c r="AA40" i="2"/>
  <c r="X40" i="2"/>
  <c r="U40" i="2"/>
  <c r="R40" i="2"/>
  <c r="O40" i="2"/>
  <c r="AG39" i="2"/>
  <c r="AD39" i="2"/>
  <c r="AA39" i="2"/>
  <c r="X39" i="2"/>
  <c r="U39" i="2"/>
  <c r="R39" i="2"/>
  <c r="O39" i="2"/>
  <c r="AG38" i="2"/>
  <c r="AD38" i="2"/>
  <c r="AA38" i="2"/>
  <c r="X38" i="2"/>
  <c r="U38" i="2"/>
  <c r="R38" i="2"/>
  <c r="O38" i="2"/>
  <c r="AG37" i="2"/>
  <c r="AD37" i="2"/>
  <c r="AA37" i="2"/>
  <c r="X37" i="2"/>
  <c r="U37" i="2"/>
  <c r="R37" i="2"/>
  <c r="O37" i="2"/>
  <c r="AG36" i="2"/>
  <c r="AD36" i="2"/>
  <c r="AA36" i="2"/>
  <c r="X36" i="2"/>
  <c r="U36" i="2"/>
  <c r="R36" i="2"/>
  <c r="O36" i="2"/>
  <c r="AG35" i="2"/>
  <c r="AD35" i="2"/>
  <c r="AA35" i="2"/>
  <c r="X35" i="2"/>
  <c r="U35" i="2"/>
  <c r="R35" i="2"/>
  <c r="O35" i="2"/>
  <c r="AG34" i="2"/>
  <c r="AD34" i="2"/>
  <c r="AA34" i="2"/>
  <c r="X34" i="2"/>
  <c r="U34" i="2"/>
  <c r="R34" i="2"/>
  <c r="O34" i="2"/>
  <c r="AG33" i="2"/>
  <c r="AD33" i="2"/>
  <c r="AA33" i="2"/>
  <c r="X33" i="2"/>
  <c r="U33" i="2"/>
  <c r="R33" i="2"/>
  <c r="O33" i="2"/>
  <c r="AG32" i="2"/>
  <c r="AD32" i="2"/>
  <c r="AA32" i="2"/>
  <c r="X32" i="2"/>
  <c r="U32" i="2"/>
  <c r="R32" i="2"/>
  <c r="O32" i="2"/>
  <c r="AG31" i="2"/>
  <c r="AD31" i="2"/>
  <c r="AA31" i="2"/>
  <c r="X31" i="2"/>
  <c r="U31" i="2"/>
  <c r="R31" i="2"/>
  <c r="O31" i="2"/>
  <c r="AG30" i="2"/>
  <c r="AD30" i="2"/>
  <c r="AA30" i="2"/>
  <c r="X30" i="2"/>
  <c r="U30" i="2"/>
  <c r="R30" i="2"/>
  <c r="O30" i="2"/>
  <c r="AG29" i="2"/>
  <c r="AD29" i="2"/>
  <c r="AA29" i="2"/>
  <c r="X29" i="2"/>
  <c r="U29" i="2"/>
  <c r="R29" i="2"/>
  <c r="O29" i="2"/>
  <c r="AG28" i="2"/>
  <c r="AD28" i="2"/>
  <c r="AA28" i="2"/>
  <c r="X28" i="2"/>
  <c r="U28" i="2"/>
  <c r="R28" i="2"/>
  <c r="O28" i="2"/>
  <c r="AG27" i="2"/>
  <c r="AD27" i="2"/>
  <c r="AA27" i="2"/>
  <c r="X27" i="2"/>
  <c r="U27" i="2"/>
  <c r="R27" i="2"/>
  <c r="O27" i="2"/>
  <c r="AH224" i="2"/>
  <c r="P4" i="5" s="1"/>
  <c r="AF224" i="2"/>
  <c r="AE224" i="2"/>
  <c r="AC224" i="2"/>
  <c r="AB224" i="2"/>
  <c r="Z224" i="2"/>
  <c r="Y224" i="2"/>
  <c r="X26" i="2"/>
  <c r="W224" i="2"/>
  <c r="V224" i="2"/>
  <c r="T224" i="2"/>
  <c r="S224" i="2"/>
  <c r="Q224" i="2"/>
  <c r="P224" i="2"/>
  <c r="N224" i="2"/>
  <c r="M224" i="2"/>
  <c r="M4" i="5" s="1"/>
  <c r="AG25" i="2"/>
  <c r="AD25" i="2"/>
  <c r="AA25" i="2"/>
  <c r="X25" i="2"/>
  <c r="U25" i="2"/>
  <c r="R25" i="2"/>
  <c r="O25" i="2"/>
  <c r="AG24" i="2"/>
  <c r="AD24" i="2"/>
  <c r="AA24" i="2"/>
  <c r="X24" i="2"/>
  <c r="U24" i="2"/>
  <c r="R24" i="2"/>
  <c r="O24" i="2"/>
  <c r="AG23" i="2"/>
  <c r="AD23" i="2"/>
  <c r="AA23" i="2"/>
  <c r="X23" i="2"/>
  <c r="U23" i="2"/>
  <c r="R23" i="2"/>
  <c r="O23" i="2"/>
  <c r="AG22" i="2"/>
  <c r="AD22" i="2"/>
  <c r="AA22" i="2"/>
  <c r="X22" i="2"/>
  <c r="U22" i="2"/>
  <c r="R22" i="2"/>
  <c r="O22" i="2"/>
  <c r="AG21" i="2"/>
  <c r="AD21" i="2"/>
  <c r="AA21" i="2"/>
  <c r="X21" i="2"/>
  <c r="U21" i="2"/>
  <c r="R21" i="2"/>
  <c r="O21" i="2"/>
  <c r="AG20" i="2"/>
  <c r="AD20" i="2"/>
  <c r="AA20" i="2"/>
  <c r="X20" i="2"/>
  <c r="U20" i="2"/>
  <c r="R20" i="2"/>
  <c r="O20" i="2"/>
  <c r="AG19" i="2"/>
  <c r="AD19" i="2"/>
  <c r="AA19" i="2"/>
  <c r="X19" i="2"/>
  <c r="U19" i="2"/>
  <c r="R19" i="2"/>
  <c r="O19" i="2"/>
  <c r="AG18" i="2"/>
  <c r="AD18" i="2"/>
  <c r="AA18" i="2"/>
  <c r="X18" i="2"/>
  <c r="U18" i="2"/>
  <c r="R18" i="2"/>
  <c r="O18" i="2"/>
  <c r="AG17" i="2"/>
  <c r="AD17" i="2"/>
  <c r="AA17" i="2"/>
  <c r="X17" i="2"/>
  <c r="U17" i="2"/>
  <c r="R17" i="2"/>
  <c r="O17" i="2"/>
  <c r="AG16" i="2"/>
  <c r="AD16" i="2"/>
  <c r="AA16" i="2"/>
  <c r="X16" i="2"/>
  <c r="U16" i="2"/>
  <c r="R16" i="2"/>
  <c r="O16" i="2"/>
  <c r="AG15" i="2"/>
  <c r="AD15" i="2"/>
  <c r="AA15" i="2"/>
  <c r="X15" i="2"/>
  <c r="U15" i="2"/>
  <c r="R15" i="2"/>
  <c r="O15" i="2"/>
  <c r="AG14" i="2"/>
  <c r="AD14" i="2"/>
  <c r="AA14" i="2"/>
  <c r="X14" i="2"/>
  <c r="U14" i="2"/>
  <c r="R14" i="2"/>
  <c r="O14" i="2"/>
  <c r="AG13" i="2"/>
  <c r="AD13" i="2"/>
  <c r="AA13" i="2"/>
  <c r="X13" i="2"/>
  <c r="U13" i="2"/>
  <c r="R13" i="2"/>
  <c r="O13" i="2"/>
  <c r="AG12" i="2"/>
  <c r="AD12" i="2"/>
  <c r="AA12" i="2"/>
  <c r="X12" i="2"/>
  <c r="U12" i="2"/>
  <c r="R12" i="2"/>
  <c r="O12" i="2"/>
  <c r="AG11" i="2"/>
  <c r="AD11" i="2"/>
  <c r="AA11" i="2"/>
  <c r="X11" i="2"/>
  <c r="U11" i="2"/>
  <c r="R11" i="2"/>
  <c r="O11" i="2"/>
  <c r="AG10" i="2"/>
  <c r="AD10" i="2"/>
  <c r="AA10" i="2"/>
  <c r="X10" i="2"/>
  <c r="U10" i="2"/>
  <c r="R10" i="2"/>
  <c r="O10" i="2"/>
  <c r="AG9" i="2"/>
  <c r="AD9" i="2"/>
  <c r="AA9" i="2"/>
  <c r="X9" i="2"/>
  <c r="U9" i="2"/>
  <c r="R9" i="2"/>
  <c r="O9" i="2"/>
  <c r="AG8" i="2"/>
  <c r="AD8" i="2"/>
  <c r="AA8" i="2"/>
  <c r="X8" i="2"/>
  <c r="U8" i="2"/>
  <c r="R8" i="2"/>
  <c r="O8" i="2"/>
  <c r="AG7" i="2"/>
  <c r="AD7" i="2"/>
  <c r="AA7" i="2"/>
  <c r="X7" i="2"/>
  <c r="U7" i="2"/>
  <c r="R7" i="2"/>
  <c r="O7" i="2"/>
  <c r="AG6" i="2"/>
  <c r="AD6" i="2"/>
  <c r="AA6" i="2"/>
  <c r="X6" i="2"/>
  <c r="U6" i="2"/>
  <c r="R6" i="2"/>
  <c r="O6" i="2"/>
  <c r="AG5" i="2"/>
  <c r="AD5" i="2"/>
  <c r="AA5" i="2"/>
  <c r="X5" i="2"/>
  <c r="U5" i="2"/>
  <c r="R5" i="2"/>
  <c r="O5" i="2"/>
  <c r="AG4" i="2"/>
  <c r="AD4" i="2"/>
  <c r="AA4" i="2"/>
  <c r="X4" i="2"/>
  <c r="U4" i="2"/>
  <c r="R4" i="2"/>
  <c r="O4" i="2"/>
  <c r="AG3" i="2"/>
  <c r="AD3" i="2"/>
  <c r="AA3" i="2"/>
  <c r="X3" i="2"/>
  <c r="U3" i="2"/>
  <c r="R3" i="2"/>
  <c r="O3" i="2"/>
  <c r="AH223" i="2"/>
  <c r="P3" i="5" s="1"/>
  <c r="AF223" i="2"/>
  <c r="AE223" i="2"/>
  <c r="AD2" i="2"/>
  <c r="AC223" i="2"/>
  <c r="AB223" i="2"/>
  <c r="Z223" i="2"/>
  <c r="Y223" i="2"/>
  <c r="W223" i="2"/>
  <c r="V223" i="2"/>
  <c r="T223" i="2"/>
  <c r="S223" i="2"/>
  <c r="R2" i="2"/>
  <c r="Q223" i="2"/>
  <c r="P223" i="2"/>
  <c r="N223" i="2"/>
  <c r="N3" i="5" s="1"/>
  <c r="M223" i="2"/>
  <c r="M3" i="5" s="1"/>
  <c r="P181" i="3" l="1"/>
  <c r="X4" i="5"/>
  <c r="S198" i="3"/>
  <c r="AA21" i="5"/>
  <c r="P192" i="3"/>
  <c r="W15" i="5"/>
  <c r="P190" i="3"/>
  <c r="W13" i="5"/>
  <c r="T17" i="5"/>
  <c r="P185" i="3"/>
  <c r="X8" i="5"/>
  <c r="S180" i="3"/>
  <c r="Z3" i="5"/>
  <c r="S182" i="3"/>
  <c r="AA5" i="5"/>
  <c r="S184" i="3"/>
  <c r="AA7" i="5"/>
  <c r="P187" i="3"/>
  <c r="X10" i="5"/>
  <c r="S186" i="3"/>
  <c r="AA9" i="5"/>
  <c r="S193" i="3"/>
  <c r="AA16" i="5"/>
  <c r="S188" i="3"/>
  <c r="AE188" i="3" s="1"/>
  <c r="AA11" i="5"/>
  <c r="T180" i="3"/>
  <c r="Y3" i="5"/>
  <c r="AD3" i="5" s="1"/>
  <c r="P198" i="3"/>
  <c r="X21" i="5"/>
  <c r="P196" i="3"/>
  <c r="X19" i="5"/>
  <c r="S196" i="3"/>
  <c r="AA19" i="5"/>
  <c r="S195" i="3"/>
  <c r="AA18" i="5"/>
  <c r="S183" i="3"/>
  <c r="AA6" i="5"/>
  <c r="S185" i="3"/>
  <c r="AA8" i="5"/>
  <c r="S181" i="3"/>
  <c r="AA4" i="5"/>
  <c r="S192" i="3"/>
  <c r="Z15" i="5"/>
  <c r="P195" i="3"/>
  <c r="W18" i="5"/>
  <c r="P197" i="3"/>
  <c r="X20" i="5"/>
  <c r="S197" i="3"/>
  <c r="AA20" i="5"/>
  <c r="P191" i="3"/>
  <c r="W14" i="5"/>
  <c r="P193" i="3"/>
  <c r="X16" i="5"/>
  <c r="T188" i="3"/>
  <c r="Y11" i="5"/>
  <c r="AD11" i="5" s="1"/>
  <c r="P184" i="3"/>
  <c r="X7" i="5"/>
  <c r="P194" i="3"/>
  <c r="X17" i="5"/>
  <c r="U224" i="2"/>
  <c r="AG235" i="2"/>
  <c r="AA224" i="2"/>
  <c r="AG231" i="2"/>
  <c r="AD239" i="2"/>
  <c r="O224" i="2"/>
  <c r="N4" i="5"/>
  <c r="Y232" i="2"/>
  <c r="AA226" i="2"/>
  <c r="R239" i="2"/>
  <c r="O241" i="2"/>
  <c r="N21" i="5"/>
  <c r="K184" i="3"/>
  <c r="T7" i="5" s="1"/>
  <c r="S191" i="3"/>
  <c r="K185" i="3"/>
  <c r="T8" i="5" s="1"/>
  <c r="K183" i="3"/>
  <c r="T6" i="5" s="1"/>
  <c r="AN194" i="3"/>
  <c r="AL194" i="3"/>
  <c r="AM194" i="3"/>
  <c r="K192" i="3"/>
  <c r="K190" i="3"/>
  <c r="T13" i="5" s="1"/>
  <c r="P182" i="3"/>
  <c r="Q199" i="3"/>
  <c r="Z22" i="5" s="1"/>
  <c r="K186" i="3"/>
  <c r="O189" i="3"/>
  <c r="X12" i="5" s="1"/>
  <c r="E7" i="4" s="1"/>
  <c r="K180" i="3"/>
  <c r="T3" i="5" s="1"/>
  <c r="R199" i="3"/>
  <c r="S190" i="3"/>
  <c r="Y188" i="3"/>
  <c r="Z188" i="3" s="1"/>
  <c r="AC188" i="3" s="1"/>
  <c r="K195" i="3"/>
  <c r="P183" i="3"/>
  <c r="K196" i="3"/>
  <c r="N199" i="3"/>
  <c r="W22" i="5" s="1"/>
  <c r="O199" i="3"/>
  <c r="AJ188" i="3"/>
  <c r="AK188" i="3" s="1"/>
  <c r="AN188" i="3" s="1"/>
  <c r="Q189" i="3"/>
  <c r="K198" i="3"/>
  <c r="K193" i="3"/>
  <c r="N189" i="3"/>
  <c r="S187" i="3"/>
  <c r="P186" i="3"/>
  <c r="R189" i="3"/>
  <c r="AA12" i="5" s="1"/>
  <c r="E9" i="4" s="1"/>
  <c r="AE232" i="2"/>
  <c r="X225" i="2"/>
  <c r="O226" i="2"/>
  <c r="O227" i="2"/>
  <c r="AG230" i="2"/>
  <c r="R237" i="2"/>
  <c r="AA227" i="2"/>
  <c r="AG224" i="2"/>
  <c r="O225" i="2"/>
  <c r="AA225" i="2"/>
  <c r="U235" i="2"/>
  <c r="AA241" i="2"/>
  <c r="O223" i="2"/>
  <c r="AA223" i="2"/>
  <c r="O2" i="2"/>
  <c r="X223" i="2"/>
  <c r="U223" i="2"/>
  <c r="X2" i="2"/>
  <c r="AG223" i="2"/>
  <c r="R223" i="2"/>
  <c r="U2" i="2"/>
  <c r="AD223" i="2"/>
  <c r="AG2" i="2"/>
  <c r="R224" i="2"/>
  <c r="U26" i="2"/>
  <c r="AD224" i="2"/>
  <c r="AG26" i="2"/>
  <c r="P226" i="2"/>
  <c r="R226" i="2" s="1"/>
  <c r="R64" i="2"/>
  <c r="AF226" i="2"/>
  <c r="AG226" i="2" s="1"/>
  <c r="AG64" i="2"/>
  <c r="AB227" i="2"/>
  <c r="AD227" i="2" s="1"/>
  <c r="AD77" i="2"/>
  <c r="R26" i="2"/>
  <c r="AD26" i="2"/>
  <c r="AB226" i="2"/>
  <c r="AD226" i="2" s="1"/>
  <c r="AD64" i="2"/>
  <c r="AA2" i="2"/>
  <c r="O26" i="2"/>
  <c r="X224" i="2"/>
  <c r="AA26" i="2"/>
  <c r="O46" i="2"/>
  <c r="X46" i="2"/>
  <c r="AB225" i="2"/>
  <c r="AD225" i="2" s="1"/>
  <c r="AF225" i="2"/>
  <c r="AG225" i="2" s="1"/>
  <c r="AG46" i="2"/>
  <c r="T227" i="2"/>
  <c r="U77" i="2"/>
  <c r="T225" i="2"/>
  <c r="U225" i="2" s="1"/>
  <c r="U46" i="2"/>
  <c r="T226" i="2"/>
  <c r="U226" i="2" s="1"/>
  <c r="U64" i="2"/>
  <c r="P227" i="2"/>
  <c r="R227" i="2" s="1"/>
  <c r="R77" i="2"/>
  <c r="AF227" i="2"/>
  <c r="AG227" i="2" s="1"/>
  <c r="AG77" i="2"/>
  <c r="Z229" i="2"/>
  <c r="AA229" i="2" s="1"/>
  <c r="AA147" i="2"/>
  <c r="J233" i="2"/>
  <c r="J13" i="5" s="1"/>
  <c r="O64" i="2"/>
  <c r="X226" i="2"/>
  <c r="AA64" i="2"/>
  <c r="O77" i="2"/>
  <c r="S227" i="2"/>
  <c r="S232" i="2" s="1"/>
  <c r="W227" i="2"/>
  <c r="X227" i="2" s="1"/>
  <c r="AA77" i="2"/>
  <c r="M228" i="2"/>
  <c r="M8" i="5" s="1"/>
  <c r="Q228" i="2"/>
  <c r="R228" i="2" s="1"/>
  <c r="R137" i="2"/>
  <c r="AA137" i="2"/>
  <c r="V229" i="2"/>
  <c r="X229" i="2" s="1"/>
  <c r="X147" i="2"/>
  <c r="T230" i="2"/>
  <c r="U230" i="2" s="1"/>
  <c r="U153" i="2"/>
  <c r="Z230" i="2"/>
  <c r="AA230" i="2" s="1"/>
  <c r="AA153" i="2"/>
  <c r="Z231" i="2"/>
  <c r="AA231" i="2" s="1"/>
  <c r="AA169" i="2"/>
  <c r="W228" i="2"/>
  <c r="X228" i="2" s="1"/>
  <c r="X137" i="2"/>
  <c r="AG137" i="2"/>
  <c r="Q229" i="2"/>
  <c r="R147" i="2"/>
  <c r="P230" i="2"/>
  <c r="R230" i="2" s="1"/>
  <c r="R153" i="2"/>
  <c r="R225" i="2"/>
  <c r="AD99" i="2"/>
  <c r="AC228" i="2"/>
  <c r="AD228" i="2" s="1"/>
  <c r="AD137" i="2"/>
  <c r="M229" i="2"/>
  <c r="M9" i="5" s="1"/>
  <c r="O147" i="2"/>
  <c r="Z233" i="2"/>
  <c r="AA173" i="2"/>
  <c r="AA228" i="2"/>
  <c r="O229" i="2"/>
  <c r="J229" i="2"/>
  <c r="J9" i="5" s="1"/>
  <c r="V230" i="2"/>
  <c r="X153" i="2"/>
  <c r="V231" i="2"/>
  <c r="X231" i="2" s="1"/>
  <c r="X169" i="2"/>
  <c r="V233" i="2"/>
  <c r="X173" i="2"/>
  <c r="J235" i="2"/>
  <c r="J15" i="5" s="1"/>
  <c r="N235" i="2"/>
  <c r="O175" i="2"/>
  <c r="N236" i="2"/>
  <c r="N16" i="5" s="1"/>
  <c r="O179" i="2"/>
  <c r="AB229" i="2"/>
  <c r="AF229" i="2"/>
  <c r="AG229" i="2" s="1"/>
  <c r="AG147" i="2"/>
  <c r="AH230" i="2"/>
  <c r="AH231" i="2"/>
  <c r="P11" i="5" s="1"/>
  <c r="AH242" i="2"/>
  <c r="P22" i="5" s="1"/>
  <c r="Z235" i="2"/>
  <c r="AA235" i="2" s="1"/>
  <c r="AA175" i="2"/>
  <c r="Z236" i="2"/>
  <c r="AA179" i="2"/>
  <c r="S237" i="2"/>
  <c r="U188" i="2"/>
  <c r="W239" i="2"/>
  <c r="X239" i="2" s="1"/>
  <c r="X201" i="2"/>
  <c r="AF240" i="2"/>
  <c r="AG240" i="2" s="1"/>
  <c r="AG208" i="2"/>
  <c r="U228" i="2"/>
  <c r="AG228" i="2"/>
  <c r="P229" i="2"/>
  <c r="T229" i="2"/>
  <c r="U229" i="2" s="1"/>
  <c r="U147" i="2"/>
  <c r="U148" i="2"/>
  <c r="U149" i="2"/>
  <c r="N230" i="2"/>
  <c r="O153" i="2"/>
  <c r="N231" i="2"/>
  <c r="O169" i="2"/>
  <c r="N233" i="2"/>
  <c r="N13" i="5" s="1"/>
  <c r="O173" i="2"/>
  <c r="V235" i="2"/>
  <c r="X235" i="2" s="1"/>
  <c r="X175" i="2"/>
  <c r="V236" i="2"/>
  <c r="X236" i="2" s="1"/>
  <c r="X179" i="2"/>
  <c r="X230" i="2"/>
  <c r="S236" i="2"/>
  <c r="U236" i="2" s="1"/>
  <c r="AE236" i="2"/>
  <c r="J237" i="2"/>
  <c r="J17" i="5" s="1"/>
  <c r="AE237" i="2"/>
  <c r="AG237" i="2" s="1"/>
  <c r="AG188" i="2"/>
  <c r="U196" i="2"/>
  <c r="S239" i="2"/>
  <c r="U239" i="2" s="1"/>
  <c r="U201" i="2"/>
  <c r="AB240" i="2"/>
  <c r="AD240" i="2" s="1"/>
  <c r="AD208" i="2"/>
  <c r="U233" i="2"/>
  <c r="AG233" i="2"/>
  <c r="W238" i="2"/>
  <c r="X238" i="2" s="1"/>
  <c r="X195" i="2"/>
  <c r="J239" i="2"/>
  <c r="J19" i="5" s="1"/>
  <c r="AE239" i="2"/>
  <c r="AG239" i="2" s="1"/>
  <c r="AG201" i="2"/>
  <c r="AD229" i="2"/>
  <c r="AD230" i="2"/>
  <c r="AG153" i="2"/>
  <c r="R231" i="2"/>
  <c r="U169" i="2"/>
  <c r="AD231" i="2"/>
  <c r="AG169" i="2"/>
  <c r="R233" i="2"/>
  <c r="U173" i="2"/>
  <c r="AD233" i="2"/>
  <c r="AG173" i="2"/>
  <c r="R235" i="2"/>
  <c r="U175" i="2"/>
  <c r="AD235" i="2"/>
  <c r="AG175" i="2"/>
  <c r="M236" i="2"/>
  <c r="Q236" i="2"/>
  <c r="R236" i="2" s="1"/>
  <c r="U179" i="2"/>
  <c r="Y236" i="2"/>
  <c r="Y242" i="2" s="1"/>
  <c r="AC236" i="2"/>
  <c r="AD236" i="2" s="1"/>
  <c r="AG179" i="2"/>
  <c r="W237" i="2"/>
  <c r="X237" i="2" s="1"/>
  <c r="X188" i="2"/>
  <c r="U194" i="2"/>
  <c r="S238" i="2"/>
  <c r="U238" i="2" s="1"/>
  <c r="AG197" i="2"/>
  <c r="U198" i="2"/>
  <c r="U237" i="2"/>
  <c r="AG238" i="2"/>
  <c r="J240" i="2"/>
  <c r="J20" i="5" s="1"/>
  <c r="N240" i="2"/>
  <c r="O208" i="2"/>
  <c r="X208" i="2"/>
  <c r="T241" i="2"/>
  <c r="U241" i="2" s="1"/>
  <c r="U212" i="2"/>
  <c r="R238" i="2"/>
  <c r="U195" i="2"/>
  <c r="AD238" i="2"/>
  <c r="AG195" i="2"/>
  <c r="P240" i="2"/>
  <c r="R240" i="2" s="1"/>
  <c r="T240" i="2"/>
  <c r="U240" i="2" s="1"/>
  <c r="U208" i="2"/>
  <c r="P241" i="2"/>
  <c r="R241" i="2" s="1"/>
  <c r="R212" i="2"/>
  <c r="AF241" i="2"/>
  <c r="AG241" i="2" s="1"/>
  <c r="AG212" i="2"/>
  <c r="O237" i="2"/>
  <c r="R188" i="2"/>
  <c r="AA237" i="2"/>
  <c r="AD188" i="2"/>
  <c r="O238" i="2"/>
  <c r="R195" i="2"/>
  <c r="AA238" i="2"/>
  <c r="AD195" i="2"/>
  <c r="O239" i="2"/>
  <c r="R201" i="2"/>
  <c r="AA239" i="2"/>
  <c r="AD201" i="2"/>
  <c r="AA208" i="2"/>
  <c r="Z240" i="2"/>
  <c r="AA240" i="2" s="1"/>
  <c r="AB241" i="2"/>
  <c r="AD212" i="2"/>
  <c r="X240" i="2"/>
  <c r="O212" i="2"/>
  <c r="X241" i="2"/>
  <c r="AA212" i="2"/>
  <c r="AN234" i="2"/>
  <c r="AO234" i="2" s="1"/>
  <c r="T21" i="5" l="1"/>
  <c r="T186" i="3"/>
  <c r="Y9" i="5"/>
  <c r="AD9" i="5" s="1"/>
  <c r="Q200" i="3"/>
  <c r="Z23" i="5" s="1"/>
  <c r="D10" i="4" s="1"/>
  <c r="Z12" i="5"/>
  <c r="D9" i="4" s="1"/>
  <c r="AE190" i="3"/>
  <c r="AB13" i="5"/>
  <c r="AF13" i="5" s="1"/>
  <c r="T194" i="3"/>
  <c r="Y17" i="5"/>
  <c r="AD17" i="5" s="1"/>
  <c r="T191" i="3"/>
  <c r="Y14" i="5"/>
  <c r="AD14" i="5" s="1"/>
  <c r="T197" i="3"/>
  <c r="Y197" i="3" s="1"/>
  <c r="Z197" i="3" s="1"/>
  <c r="AC197" i="3" s="1"/>
  <c r="Y20" i="5"/>
  <c r="AD20" i="5" s="1"/>
  <c r="AE192" i="3"/>
  <c r="AB15" i="5"/>
  <c r="AF15" i="5" s="1"/>
  <c r="AE185" i="3"/>
  <c r="AJ185" i="3" s="1"/>
  <c r="AK185" i="3" s="1"/>
  <c r="AN185" i="3" s="1"/>
  <c r="AB8" i="5"/>
  <c r="AE195" i="3"/>
  <c r="AB18" i="5"/>
  <c r="AF18" i="5" s="1"/>
  <c r="T196" i="3"/>
  <c r="Y196" i="3" s="1"/>
  <c r="Z196" i="3" s="1"/>
  <c r="Y19" i="5"/>
  <c r="AD19" i="5" s="1"/>
  <c r="AE193" i="3"/>
  <c r="AB16" i="5"/>
  <c r="AF16" i="5" s="1"/>
  <c r="T187" i="3"/>
  <c r="Y10" i="5"/>
  <c r="AD10" i="5" s="1"/>
  <c r="AE182" i="3"/>
  <c r="AB5" i="5"/>
  <c r="AF5" i="5" s="1"/>
  <c r="T185" i="3"/>
  <c r="Y185" i="3" s="1"/>
  <c r="Z185" i="3" s="1"/>
  <c r="AC185" i="3" s="1"/>
  <c r="Y8" i="5"/>
  <c r="AD8" i="5" s="1"/>
  <c r="T190" i="3"/>
  <c r="Y13" i="5"/>
  <c r="AD13" i="5" s="1"/>
  <c r="AE198" i="3"/>
  <c r="AJ198" i="3" s="1"/>
  <c r="AK198" i="3" s="1"/>
  <c r="AB21" i="5"/>
  <c r="AF21" i="5" s="1"/>
  <c r="T182" i="3"/>
  <c r="Y5" i="5"/>
  <c r="AD5" i="5" s="1"/>
  <c r="AE187" i="3"/>
  <c r="AB10" i="5"/>
  <c r="AF10" i="5" s="1"/>
  <c r="T19" i="5"/>
  <c r="S199" i="3"/>
  <c r="AA22" i="5"/>
  <c r="T9" i="5"/>
  <c r="T15" i="5"/>
  <c r="AE191" i="3"/>
  <c r="AJ191" i="3" s="1"/>
  <c r="AK191" i="3" s="1"/>
  <c r="AN191" i="3" s="1"/>
  <c r="AB14" i="5"/>
  <c r="AF14" i="5" s="1"/>
  <c r="P199" i="3"/>
  <c r="X22" i="5"/>
  <c r="AJ195" i="3"/>
  <c r="AK195" i="3" s="1"/>
  <c r="T18" i="5"/>
  <c r="N200" i="3"/>
  <c r="W23" i="5" s="1"/>
  <c r="D8" i="4" s="1"/>
  <c r="W12" i="5"/>
  <c r="D7" i="4" s="1"/>
  <c r="AJ193" i="3"/>
  <c r="AK193" i="3" s="1"/>
  <c r="T16" i="5"/>
  <c r="T183" i="3"/>
  <c r="Y6" i="5"/>
  <c r="AD6" i="5" s="1"/>
  <c r="T184" i="3"/>
  <c r="Y184" i="3" s="1"/>
  <c r="Z184" i="3" s="1"/>
  <c r="AC184" i="3" s="1"/>
  <c r="Y7" i="5"/>
  <c r="AD7" i="5" s="1"/>
  <c r="T193" i="3"/>
  <c r="Y16" i="5"/>
  <c r="AD16" i="5" s="1"/>
  <c r="AE197" i="3"/>
  <c r="AJ197" i="3" s="1"/>
  <c r="AK197" i="3" s="1"/>
  <c r="AN197" i="3" s="1"/>
  <c r="AB20" i="5"/>
  <c r="AF20" i="5" s="1"/>
  <c r="T195" i="3"/>
  <c r="Y18" i="5"/>
  <c r="AD18" i="5" s="1"/>
  <c r="AE181" i="3"/>
  <c r="AJ181" i="3" s="1"/>
  <c r="AK181" i="3" s="1"/>
  <c r="AN181" i="3" s="1"/>
  <c r="AB4" i="5"/>
  <c r="AE183" i="3"/>
  <c r="AJ183" i="3" s="1"/>
  <c r="AK183" i="3" s="1"/>
  <c r="AN183" i="3" s="1"/>
  <c r="AB6" i="5"/>
  <c r="AF6" i="5" s="1"/>
  <c r="AE196" i="3"/>
  <c r="AJ196" i="3" s="1"/>
  <c r="AK196" i="3" s="1"/>
  <c r="AN196" i="3" s="1"/>
  <c r="AB19" i="5"/>
  <c r="AF19" i="5" s="1"/>
  <c r="T198" i="3"/>
  <c r="Y21" i="5"/>
  <c r="AD21" i="5" s="1"/>
  <c r="AE186" i="3"/>
  <c r="AJ186" i="3" s="1"/>
  <c r="AK186" i="3" s="1"/>
  <c r="AB9" i="5"/>
  <c r="AF9" i="5" s="1"/>
  <c r="AE184" i="3"/>
  <c r="AB7" i="5"/>
  <c r="AF7" i="5" s="1"/>
  <c r="AE180" i="3"/>
  <c r="AB3" i="5"/>
  <c r="AF3" i="5" s="1"/>
  <c r="T192" i="3"/>
  <c r="Y192" i="3" s="1"/>
  <c r="Z192" i="3" s="1"/>
  <c r="Y15" i="5"/>
  <c r="AD15" i="5" s="1"/>
  <c r="T181" i="3"/>
  <c r="Y181" i="3" s="1"/>
  <c r="Z181" i="3" s="1"/>
  <c r="AC181" i="3" s="1"/>
  <c r="Y4" i="5"/>
  <c r="AD4" i="5" s="1"/>
  <c r="Y243" i="2"/>
  <c r="AR234" i="2"/>
  <c r="AQ234" i="2"/>
  <c r="AP234" i="2"/>
  <c r="AB242" i="2"/>
  <c r="P242" i="2"/>
  <c r="AI239" i="2"/>
  <c r="O19" i="5"/>
  <c r="R19" i="5" s="1"/>
  <c r="AI238" i="2"/>
  <c r="AN238" i="2" s="1"/>
  <c r="AO238" i="2" s="1"/>
  <c r="AR238" i="2" s="1"/>
  <c r="O18" i="5"/>
  <c r="R18" i="5" s="1"/>
  <c r="AI237" i="2"/>
  <c r="O17" i="5"/>
  <c r="R17" i="5" s="1"/>
  <c r="O240" i="2"/>
  <c r="N20" i="5"/>
  <c r="M242" i="2"/>
  <c r="M22" i="5" s="1"/>
  <c r="M16" i="5"/>
  <c r="O230" i="2"/>
  <c r="N10" i="5"/>
  <c r="AH232" i="2"/>
  <c r="P12" i="5" s="1"/>
  <c r="P10" i="5"/>
  <c r="AI224" i="2"/>
  <c r="O4" i="5"/>
  <c r="R4" i="5" s="1"/>
  <c r="AI229" i="2"/>
  <c r="O9" i="5"/>
  <c r="R9" i="5" s="1"/>
  <c r="AI223" i="2"/>
  <c r="O3" i="5"/>
  <c r="AI225" i="2"/>
  <c r="O5" i="5"/>
  <c r="R5" i="5" s="1"/>
  <c r="O231" i="2"/>
  <c r="N11" i="5"/>
  <c r="AI227" i="2"/>
  <c r="O7" i="5"/>
  <c r="R7" i="5" s="1"/>
  <c r="AE242" i="2"/>
  <c r="AE243" i="2" s="1"/>
  <c r="O235" i="2"/>
  <c r="N15" i="5"/>
  <c r="AI226" i="2"/>
  <c r="O6" i="5"/>
  <c r="R6" i="5" s="1"/>
  <c r="AI241" i="2"/>
  <c r="O21" i="5"/>
  <c r="R21" i="5" s="1"/>
  <c r="K189" i="3"/>
  <c r="T12" i="5" s="1"/>
  <c r="AM191" i="3"/>
  <c r="Y195" i="3"/>
  <c r="Z195" i="3" s="1"/>
  <c r="AC195" i="3" s="1"/>
  <c r="AL188" i="3"/>
  <c r="AM196" i="3"/>
  <c r="AA181" i="3"/>
  <c r="AB184" i="3"/>
  <c r="AM183" i="3"/>
  <c r="AJ180" i="3"/>
  <c r="AK180" i="3" s="1"/>
  <c r="AN180" i="3" s="1"/>
  <c r="AM181" i="3"/>
  <c r="AN193" i="3"/>
  <c r="AL193" i="3"/>
  <c r="AM193" i="3"/>
  <c r="AN195" i="3"/>
  <c r="AL195" i="3"/>
  <c r="AM195" i="3"/>
  <c r="S189" i="3"/>
  <c r="R200" i="3"/>
  <c r="AL197" i="3"/>
  <c r="K199" i="3"/>
  <c r="AJ187" i="3"/>
  <c r="AK187" i="3" s="1"/>
  <c r="AN187" i="3" s="1"/>
  <c r="AA185" i="3"/>
  <c r="AM188" i="3"/>
  <c r="AM197" i="3"/>
  <c r="AL185" i="3"/>
  <c r="AA188" i="3"/>
  <c r="AA197" i="3"/>
  <c r="P189" i="3"/>
  <c r="O200" i="3"/>
  <c r="Y180" i="3"/>
  <c r="Z180" i="3" s="1"/>
  <c r="Y182" i="3"/>
  <c r="Z182" i="3" s="1"/>
  <c r="AC182" i="3" s="1"/>
  <c r="AL180" i="3"/>
  <c r="Y190" i="3"/>
  <c r="Z190" i="3" s="1"/>
  <c r="AJ192" i="3"/>
  <c r="AK192" i="3" s="1"/>
  <c r="Y183" i="3"/>
  <c r="Z183" i="3" s="1"/>
  <c r="AC183" i="3" s="1"/>
  <c r="AJ190" i="3"/>
  <c r="AK190" i="3" s="1"/>
  <c r="AN190" i="3" s="1"/>
  <c r="Y186" i="3"/>
  <c r="Z186" i="3" s="1"/>
  <c r="AC186" i="3" s="1"/>
  <c r="Y198" i="3"/>
  <c r="Z198" i="3" s="1"/>
  <c r="AA195" i="3"/>
  <c r="AB185" i="3"/>
  <c r="AL181" i="3"/>
  <c r="AM185" i="3"/>
  <c r="AB188" i="3"/>
  <c r="Y193" i="3"/>
  <c r="Z193" i="3" s="1"/>
  <c r="AB197" i="3"/>
  <c r="AA184" i="3"/>
  <c r="AL183" i="3"/>
  <c r="AL191" i="3"/>
  <c r="AB195" i="3"/>
  <c r="V242" i="2"/>
  <c r="V232" i="2"/>
  <c r="M232" i="2"/>
  <c r="M12" i="5" s="1"/>
  <c r="D5" i="4" s="1"/>
  <c r="AG236" i="2"/>
  <c r="AA236" i="2"/>
  <c r="AB232" i="2"/>
  <c r="P232" i="2"/>
  <c r="P243" i="2" s="1"/>
  <c r="AH243" i="2"/>
  <c r="P23" i="5" s="1"/>
  <c r="W242" i="2"/>
  <c r="X242" i="2" s="1"/>
  <c r="AD241" i="2"/>
  <c r="AC242" i="2"/>
  <c r="AD242" i="2" s="1"/>
  <c r="Q242" i="2"/>
  <c r="R242" i="2" s="1"/>
  <c r="S242" i="2"/>
  <c r="S243" i="2" s="1"/>
  <c r="N242" i="2"/>
  <c r="O233" i="2"/>
  <c r="O228" i="2"/>
  <c r="U227" i="2"/>
  <c r="J226" i="2"/>
  <c r="W232" i="2"/>
  <c r="N232" i="2"/>
  <c r="N12" i="5" s="1"/>
  <c r="E5" i="4" s="1"/>
  <c r="R229" i="2"/>
  <c r="T232" i="2"/>
  <c r="P288" i="2"/>
  <c r="P287" i="2"/>
  <c r="P283" i="2"/>
  <c r="P286" i="2"/>
  <c r="P282" i="2"/>
  <c r="J224" i="2"/>
  <c r="AN239" i="2"/>
  <c r="AO239" i="2" s="1"/>
  <c r="AR239" i="2" s="1"/>
  <c r="O236" i="2"/>
  <c r="J241" i="2"/>
  <c r="T242" i="2"/>
  <c r="U242" i="2" s="1"/>
  <c r="X233" i="2"/>
  <c r="J236" i="2"/>
  <c r="J16" i="5" s="1"/>
  <c r="AN229" i="2"/>
  <c r="AO229" i="2" s="1"/>
  <c r="AR229" i="2" s="1"/>
  <c r="AA233" i="2"/>
  <c r="Z242" i="2"/>
  <c r="AA242" i="2" s="1"/>
  <c r="J231" i="2"/>
  <c r="J227" i="2"/>
  <c r="AF232" i="2"/>
  <c r="AF242" i="2"/>
  <c r="J230" i="2"/>
  <c r="AC232" i="2"/>
  <c r="Q232" i="2"/>
  <c r="Z232" i="2"/>
  <c r="J225" i="2"/>
  <c r="J223" i="2"/>
  <c r="J3" i="5" s="1"/>
  <c r="AL198" i="3" l="1"/>
  <c r="AN198" i="3"/>
  <c r="AM198" i="3"/>
  <c r="AB196" i="3"/>
  <c r="AC196" i="3"/>
  <c r="AA196" i="3"/>
  <c r="AN186" i="3"/>
  <c r="AM186" i="3"/>
  <c r="AL186" i="3"/>
  <c r="AC192" i="3"/>
  <c r="AA192" i="3"/>
  <c r="AB192" i="3"/>
  <c r="AM180" i="3"/>
  <c r="P200" i="3"/>
  <c r="X23" i="5"/>
  <c r="E8" i="4" s="1"/>
  <c r="S200" i="3"/>
  <c r="AA23" i="5"/>
  <c r="E10" i="4" s="1"/>
  <c r="C9" i="4"/>
  <c r="C7" i="4"/>
  <c r="AJ182" i="3"/>
  <c r="AK182" i="3" s="1"/>
  <c r="AM182" i="3" s="1"/>
  <c r="Y191" i="3"/>
  <c r="Z191" i="3" s="1"/>
  <c r="T189" i="3"/>
  <c r="Y12" i="5"/>
  <c r="AE189" i="3"/>
  <c r="AB12" i="5"/>
  <c r="AB181" i="3"/>
  <c r="AL196" i="3"/>
  <c r="T22" i="5"/>
  <c r="AJ184" i="3"/>
  <c r="AK184" i="3" s="1"/>
  <c r="AN184" i="3" s="1"/>
  <c r="T199" i="3"/>
  <c r="Y22" i="5"/>
  <c r="AD22" i="5" s="1"/>
  <c r="AE199" i="3"/>
  <c r="AJ199" i="3" s="1"/>
  <c r="AK199" i="3" s="1"/>
  <c r="AB22" i="5"/>
  <c r="AF22" i="5" s="1"/>
  <c r="Y187" i="3"/>
  <c r="Z187" i="3" s="1"/>
  <c r="AB187" i="3" s="1"/>
  <c r="Y194" i="3"/>
  <c r="Z194" i="3" s="1"/>
  <c r="AC194" i="3" s="1"/>
  <c r="N277" i="2"/>
  <c r="AN223" i="2"/>
  <c r="AO223" i="2" s="1"/>
  <c r="AR223" i="2" s="1"/>
  <c r="AB243" i="2"/>
  <c r="V243" i="2"/>
  <c r="AP225" i="2"/>
  <c r="AP229" i="2"/>
  <c r="AQ229" i="2"/>
  <c r="AN237" i="2"/>
  <c r="AO237" i="2" s="1"/>
  <c r="AR237" i="2" s="1"/>
  <c r="AP239" i="2"/>
  <c r="AQ239" i="2"/>
  <c r="AP238" i="2"/>
  <c r="AQ238" i="2"/>
  <c r="AG242" i="2"/>
  <c r="AN225" i="2"/>
  <c r="AO225" i="2" s="1"/>
  <c r="AR225" i="2" s="1"/>
  <c r="J5" i="5"/>
  <c r="J10" i="5"/>
  <c r="J11" i="5"/>
  <c r="AN241" i="2"/>
  <c r="AO241" i="2" s="1"/>
  <c r="AR241" i="2" s="1"/>
  <c r="J21" i="5"/>
  <c r="AN226" i="2"/>
  <c r="AO226" i="2" s="1"/>
  <c r="AR226" i="2" s="1"/>
  <c r="J6" i="5"/>
  <c r="AI233" i="2"/>
  <c r="AN233" i="2" s="1"/>
  <c r="AO233" i="2" s="1"/>
  <c r="AR233" i="2" s="1"/>
  <c r="O13" i="5"/>
  <c r="R13" i="5" s="1"/>
  <c r="M243" i="2"/>
  <c r="M23" i="5" s="1"/>
  <c r="D6" i="4" s="1"/>
  <c r="AI235" i="2"/>
  <c r="O15" i="5"/>
  <c r="R15" i="5" s="1"/>
  <c r="AN227" i="2"/>
  <c r="AO227" i="2" s="1"/>
  <c r="AR227" i="2" s="1"/>
  <c r="J7" i="5"/>
  <c r="AI236" i="2"/>
  <c r="O16" i="5"/>
  <c r="R16" i="5" s="1"/>
  <c r="AN224" i="2"/>
  <c r="AO224" i="2" s="1"/>
  <c r="AR224" i="2" s="1"/>
  <c r="J4" i="5"/>
  <c r="AI230" i="2"/>
  <c r="O10" i="5"/>
  <c r="R10" i="5" s="1"/>
  <c r="AI240" i="2"/>
  <c r="O20" i="5"/>
  <c r="R20" i="5" s="1"/>
  <c r="O242" i="2"/>
  <c r="N22" i="5"/>
  <c r="AI231" i="2"/>
  <c r="O11" i="5"/>
  <c r="R11" i="5" s="1"/>
  <c r="AI228" i="2"/>
  <c r="O8" i="5"/>
  <c r="R8" i="5" s="1"/>
  <c r="AA183" i="3"/>
  <c r="AN192" i="3"/>
  <c r="AM192" i="3"/>
  <c r="AL192" i="3"/>
  <c r="AA186" i="3"/>
  <c r="AC190" i="3"/>
  <c r="AA190" i="3"/>
  <c r="AB190" i="3"/>
  <c r="AA182" i="3"/>
  <c r="AC193" i="3"/>
  <c r="AB193" i="3"/>
  <c r="AA193" i="3"/>
  <c r="AB186" i="3"/>
  <c r="AB183" i="3"/>
  <c r="Y199" i="3"/>
  <c r="Z199" i="3" s="1"/>
  <c r="AB182" i="3"/>
  <c r="Y189" i="3"/>
  <c r="Z189" i="3" s="1"/>
  <c r="AC189" i="3" s="1"/>
  <c r="AL187" i="3"/>
  <c r="K200" i="3"/>
  <c r="AC198" i="3"/>
  <c r="AB198" i="3"/>
  <c r="AA198" i="3"/>
  <c r="AL190" i="3"/>
  <c r="AJ189" i="3"/>
  <c r="AK189" i="3" s="1"/>
  <c r="AN189" i="3" s="1"/>
  <c r="AM190" i="3"/>
  <c r="AC180" i="3"/>
  <c r="AB180" i="3"/>
  <c r="AA180" i="3"/>
  <c r="AM187" i="3"/>
  <c r="J242" i="2"/>
  <c r="J22" i="5" s="1"/>
  <c r="J232" i="2"/>
  <c r="AC243" i="2"/>
  <c r="AD232" i="2"/>
  <c r="T243" i="2"/>
  <c r="U243" i="2" s="1"/>
  <c r="U232" i="2"/>
  <c r="W243" i="2"/>
  <c r="X232" i="2"/>
  <c r="Z243" i="2"/>
  <c r="AA243" i="2" s="1"/>
  <c r="AA232" i="2"/>
  <c r="Q243" i="2"/>
  <c r="R243" i="2" s="1"/>
  <c r="R232" i="2"/>
  <c r="AF243" i="2"/>
  <c r="AG243" i="2" s="1"/>
  <c r="AG232" i="2"/>
  <c r="P284" i="2"/>
  <c r="P285" i="2"/>
  <c r="O277" i="2"/>
  <c r="O232" i="2"/>
  <c r="N243" i="2"/>
  <c r="AN228" i="2"/>
  <c r="AO228" i="2" s="1"/>
  <c r="AR228" i="2" s="1"/>
  <c r="F78" i="1"/>
  <c r="F67" i="1"/>
  <c r="F66" i="1"/>
  <c r="AC52" i="1"/>
  <c r="AB52" i="1"/>
  <c r="N66" i="1" s="1"/>
  <c r="AA52" i="1"/>
  <c r="Z52" i="1"/>
  <c r="Y52" i="1"/>
  <c r="M66" i="1" s="1"/>
  <c r="X52" i="1"/>
  <c r="W52" i="1"/>
  <c r="V52" i="1"/>
  <c r="L66" i="1" s="1"/>
  <c r="U52" i="1"/>
  <c r="T52" i="1"/>
  <c r="S52" i="1"/>
  <c r="K66" i="1" s="1"/>
  <c r="R52" i="1"/>
  <c r="Q52" i="1"/>
  <c r="P52" i="1"/>
  <c r="J66" i="1" s="1"/>
  <c r="O52" i="1"/>
  <c r="N52" i="1"/>
  <c r="M52" i="1"/>
  <c r="I66" i="1" s="1"/>
  <c r="L52" i="1"/>
  <c r="K52" i="1"/>
  <c r="J52" i="1"/>
  <c r="H66" i="1" s="1"/>
  <c r="I52" i="1"/>
  <c r="H52" i="1"/>
  <c r="G52" i="1"/>
  <c r="G66" i="1" s="1"/>
  <c r="S50" i="1"/>
  <c r="P50" i="1"/>
  <c r="M50" i="1"/>
  <c r="J50" i="1"/>
  <c r="AF50" i="1"/>
  <c r="AB49" i="1"/>
  <c r="V49" i="1"/>
  <c r="S49" i="1"/>
  <c r="M49" i="1"/>
  <c r="J49" i="1"/>
  <c r="AF49" i="1"/>
  <c r="AC60" i="1"/>
  <c r="F10" i="5" s="1"/>
  <c r="AB48" i="1"/>
  <c r="Q60" i="1"/>
  <c r="H60" i="1"/>
  <c r="C10" i="5" s="1"/>
  <c r="AF48" i="1"/>
  <c r="AB47" i="1"/>
  <c r="Y47" i="1"/>
  <c r="V47" i="1"/>
  <c r="S47" i="1"/>
  <c r="P47" i="1"/>
  <c r="AF47" i="1"/>
  <c r="AB46" i="1"/>
  <c r="Y46" i="1"/>
  <c r="V46" i="1"/>
  <c r="S46" i="1"/>
  <c r="AF46" i="1"/>
  <c r="Y45" i="1"/>
  <c r="V45" i="1"/>
  <c r="M45" i="1"/>
  <c r="J45" i="1"/>
  <c r="AF45" i="1"/>
  <c r="AB44" i="1"/>
  <c r="Y44" i="1"/>
  <c r="S44" i="1"/>
  <c r="P44" i="1"/>
  <c r="M44" i="1"/>
  <c r="J44" i="1"/>
  <c r="AF44" i="1"/>
  <c r="Y43" i="1"/>
  <c r="S43" i="1"/>
  <c r="N59" i="1"/>
  <c r="I59" i="1"/>
  <c r="D9" i="5" s="1"/>
  <c r="J43" i="1"/>
  <c r="AF43" i="1"/>
  <c r="V42" i="1"/>
  <c r="S42" i="1"/>
  <c r="P42" i="1"/>
  <c r="J42" i="1"/>
  <c r="AF42" i="1"/>
  <c r="V41" i="1"/>
  <c r="S41" i="1"/>
  <c r="P41" i="1"/>
  <c r="M41" i="1"/>
  <c r="AF41" i="1"/>
  <c r="AB40" i="1"/>
  <c r="Y40" i="1"/>
  <c r="V40" i="1"/>
  <c r="S40" i="1"/>
  <c r="P40" i="1"/>
  <c r="J40" i="1"/>
  <c r="AF40" i="1"/>
  <c r="AB39" i="1"/>
  <c r="Y39" i="1"/>
  <c r="V39" i="1"/>
  <c r="S39" i="1"/>
  <c r="P39" i="1"/>
  <c r="M39" i="1"/>
  <c r="AF39" i="1"/>
  <c r="Y38" i="1"/>
  <c r="P38" i="1"/>
  <c r="J38" i="1"/>
  <c r="AF38" i="1"/>
  <c r="AB37" i="1"/>
  <c r="S37" i="1"/>
  <c r="J37" i="1"/>
  <c r="AF37" i="1"/>
  <c r="S36" i="1"/>
  <c r="J36" i="1"/>
  <c r="AF36" i="1"/>
  <c r="AB35" i="1"/>
  <c r="Y35" i="1"/>
  <c r="V35" i="1"/>
  <c r="J35" i="1"/>
  <c r="AF35" i="1"/>
  <c r="V34" i="1"/>
  <c r="S34" i="1"/>
  <c r="P34" i="1"/>
  <c r="AF34" i="1"/>
  <c r="V33" i="1"/>
  <c r="S33" i="1"/>
  <c r="AF33" i="1"/>
  <c r="M32" i="1"/>
  <c r="J32" i="1"/>
  <c r="AF32" i="1"/>
  <c r="AB31" i="1"/>
  <c r="Y31" i="1"/>
  <c r="V31" i="1"/>
  <c r="M31" i="1"/>
  <c r="AF31" i="1"/>
  <c r="S30" i="1"/>
  <c r="P30" i="1"/>
  <c r="AF30" i="1"/>
  <c r="V29" i="1"/>
  <c r="S29" i="1"/>
  <c r="M29" i="1"/>
  <c r="J29" i="1"/>
  <c r="AF29" i="1"/>
  <c r="V28" i="1"/>
  <c r="P28" i="1"/>
  <c r="M28" i="1"/>
  <c r="J28" i="1"/>
  <c r="AF28" i="1"/>
  <c r="Y27" i="1"/>
  <c r="Q57" i="1"/>
  <c r="M27" i="1"/>
  <c r="AF27" i="1"/>
  <c r="AC64" i="1"/>
  <c r="F14" i="5" s="1"/>
  <c r="AA64" i="1"/>
  <c r="Z64" i="1"/>
  <c r="Y26" i="1"/>
  <c r="X64" i="1"/>
  <c r="W64" i="1"/>
  <c r="T64" i="1"/>
  <c r="R64" i="1"/>
  <c r="O64" i="1"/>
  <c r="N64" i="1"/>
  <c r="L64" i="1"/>
  <c r="K64" i="1"/>
  <c r="H64" i="1"/>
  <c r="C14" i="5" s="1"/>
  <c r="AF26" i="1"/>
  <c r="AB25" i="1"/>
  <c r="P25" i="1"/>
  <c r="AF25" i="1"/>
  <c r="AB24" i="1"/>
  <c r="Y24" i="1"/>
  <c r="V24" i="1"/>
  <c r="S24" i="1"/>
  <c r="M24" i="1"/>
  <c r="AF24" i="1"/>
  <c r="Y23" i="1"/>
  <c r="M23" i="1"/>
  <c r="J23" i="1"/>
  <c r="AF23" i="1"/>
  <c r="Y22" i="1"/>
  <c r="M22" i="1"/>
  <c r="AF22" i="1"/>
  <c r="V21" i="1"/>
  <c r="S21" i="1"/>
  <c r="P21" i="1"/>
  <c r="AF21" i="1"/>
  <c r="Y20" i="1"/>
  <c r="V20" i="1"/>
  <c r="P20" i="1"/>
  <c r="M20" i="1"/>
  <c r="J20" i="1"/>
  <c r="AF20" i="1"/>
  <c r="Y19" i="1"/>
  <c r="P19" i="1"/>
  <c r="M19" i="1"/>
  <c r="J19" i="1"/>
  <c r="AF19" i="1"/>
  <c r="Y18" i="1"/>
  <c r="P18" i="1"/>
  <c r="AF18" i="1"/>
  <c r="AB17" i="1"/>
  <c r="S17" i="1"/>
  <c r="M17" i="1"/>
  <c r="J17" i="1"/>
  <c r="AF17" i="1"/>
  <c r="Y16" i="1"/>
  <c r="S16" i="1"/>
  <c r="AF16" i="1"/>
  <c r="U63" i="1"/>
  <c r="AF15" i="1"/>
  <c r="S14" i="1"/>
  <c r="AF14" i="1"/>
  <c r="AB13" i="1"/>
  <c r="Y13" i="1"/>
  <c r="P13" i="1"/>
  <c r="M13" i="1"/>
  <c r="J13" i="1"/>
  <c r="AF13" i="1"/>
  <c r="AB12" i="1"/>
  <c r="P12" i="1"/>
  <c r="M12" i="1"/>
  <c r="AF12" i="1"/>
  <c r="S11" i="1"/>
  <c r="P11" i="1"/>
  <c r="J11" i="1"/>
  <c r="AF11" i="1"/>
  <c r="AB10" i="1"/>
  <c r="Y10" i="1"/>
  <c r="V10" i="1"/>
  <c r="J10" i="1"/>
  <c r="AF10" i="1"/>
  <c r="AC55" i="1"/>
  <c r="F5" i="5" s="1"/>
  <c r="Y9" i="1"/>
  <c r="M9" i="1"/>
  <c r="AF9" i="1"/>
  <c r="AB8" i="1"/>
  <c r="V8" i="1"/>
  <c r="P8" i="1"/>
  <c r="M8" i="1"/>
  <c r="AF8" i="1"/>
  <c r="Y7" i="1"/>
  <c r="V7" i="1"/>
  <c r="S7" i="1"/>
  <c r="AF7" i="1"/>
  <c r="Y6" i="1"/>
  <c r="V6" i="1"/>
  <c r="P6" i="1"/>
  <c r="M6" i="1"/>
  <c r="J6" i="1"/>
  <c r="AF6" i="1"/>
  <c r="AB5" i="1"/>
  <c r="V5" i="1"/>
  <c r="P5" i="1"/>
  <c r="M5" i="1"/>
  <c r="AF5" i="1"/>
  <c r="Y4" i="1"/>
  <c r="V4" i="1"/>
  <c r="S4" i="1"/>
  <c r="P4" i="1"/>
  <c r="AF4" i="1"/>
  <c r="AB3" i="1"/>
  <c r="Y3" i="1"/>
  <c r="V3" i="1"/>
  <c r="P3" i="1"/>
  <c r="M3" i="1"/>
  <c r="J3" i="1"/>
  <c r="AF3" i="1"/>
  <c r="V2" i="1"/>
  <c r="J2" i="1"/>
  <c r="AF2" i="1"/>
  <c r="AM199" i="3" l="1"/>
  <c r="AN199" i="3"/>
  <c r="AL199" i="3"/>
  <c r="AL184" i="3"/>
  <c r="AE200" i="3"/>
  <c r="AB23" i="5"/>
  <c r="T23" i="5"/>
  <c r="AA194" i="3"/>
  <c r="AC187" i="3"/>
  <c r="AA187" i="3"/>
  <c r="AF12" i="5"/>
  <c r="F9" i="4"/>
  <c r="K9" i="4" s="1"/>
  <c r="AC191" i="3"/>
  <c r="AA191" i="3"/>
  <c r="AB194" i="3"/>
  <c r="AM184" i="3"/>
  <c r="AB191" i="3"/>
  <c r="T200" i="3"/>
  <c r="Y200" i="3" s="1"/>
  <c r="Z200" i="3" s="1"/>
  <c r="Y23" i="5"/>
  <c r="AD12" i="5"/>
  <c r="F7" i="4"/>
  <c r="K7" i="4" s="1"/>
  <c r="AN182" i="3"/>
  <c r="AL182" i="3"/>
  <c r="X243" i="2"/>
  <c r="AP241" i="2"/>
  <c r="AP226" i="2"/>
  <c r="AP233" i="2"/>
  <c r="AQ233" i="2"/>
  <c r="AQ227" i="2"/>
  <c r="AQ224" i="2"/>
  <c r="AQ223" i="2"/>
  <c r="AN240" i="2"/>
  <c r="AO240" i="2" s="1"/>
  <c r="AR240" i="2" s="1"/>
  <c r="AD243" i="2"/>
  <c r="AP228" i="2"/>
  <c r="AQ228" i="2"/>
  <c r="AN230" i="2"/>
  <c r="AO230" i="2" s="1"/>
  <c r="AR230" i="2" s="1"/>
  <c r="AN236" i="2"/>
  <c r="AO236" i="2" s="1"/>
  <c r="AR236" i="2" s="1"/>
  <c r="AQ236" i="2"/>
  <c r="AN235" i="2"/>
  <c r="AO235" i="2" s="1"/>
  <c r="AR235" i="2" s="1"/>
  <c r="AQ237" i="2"/>
  <c r="AP227" i="2"/>
  <c r="AP224" i="2"/>
  <c r="AP223" i="2"/>
  <c r="AN231" i="2"/>
  <c r="AO231" i="2" s="1"/>
  <c r="AR231" i="2" s="1"/>
  <c r="AQ241" i="2"/>
  <c r="AP237" i="2"/>
  <c r="AQ225" i="2"/>
  <c r="AQ226" i="2"/>
  <c r="O243" i="2"/>
  <c r="N23" i="5"/>
  <c r="E6" i="4" s="1"/>
  <c r="AI232" i="2"/>
  <c r="AN232" i="2" s="1"/>
  <c r="AO232" i="2" s="1"/>
  <c r="AR232" i="2" s="1"/>
  <c r="O12" i="5"/>
  <c r="AI242" i="2"/>
  <c r="O22" i="5"/>
  <c r="R22" i="5" s="1"/>
  <c r="J243" i="2"/>
  <c r="J23" i="5" s="1"/>
  <c r="C6" i="4" s="1"/>
  <c r="J12" i="5"/>
  <c r="C5" i="4" s="1"/>
  <c r="P64" i="1"/>
  <c r="J78" i="1" s="1"/>
  <c r="AM189" i="3"/>
  <c r="AA189" i="3"/>
  <c r="AC199" i="3"/>
  <c r="AA199" i="3"/>
  <c r="AB199" i="3"/>
  <c r="AL189" i="3"/>
  <c r="AB189" i="3"/>
  <c r="P277" i="2"/>
  <c r="P278" i="2" s="1"/>
  <c r="P279" i="2" s="1"/>
  <c r="P280" i="2" s="1"/>
  <c r="AB4" i="1"/>
  <c r="V11" i="1"/>
  <c r="P26" i="1"/>
  <c r="V30" i="1"/>
  <c r="V32" i="1"/>
  <c r="Y37" i="1"/>
  <c r="V38" i="1"/>
  <c r="AB38" i="1"/>
  <c r="Y41" i="1"/>
  <c r="Z59" i="1"/>
  <c r="AB43" i="1"/>
  <c r="Y49" i="1"/>
  <c r="L60" i="1"/>
  <c r="M60" i="1" s="1"/>
  <c r="I74" i="1" s="1"/>
  <c r="M48" i="1"/>
  <c r="J7" i="1"/>
  <c r="AB11" i="1"/>
  <c r="V13" i="1"/>
  <c r="J14" i="1"/>
  <c r="V14" i="1"/>
  <c r="AA63" i="1"/>
  <c r="AA56" i="1" s="1"/>
  <c r="AB18" i="1"/>
  <c r="P22" i="1"/>
  <c r="AB30" i="1"/>
  <c r="AB6" i="1"/>
  <c r="M10" i="1"/>
  <c r="S10" i="1"/>
  <c r="S12" i="1"/>
  <c r="Y12" i="1"/>
  <c r="Y14" i="1"/>
  <c r="K63" i="1"/>
  <c r="K56" i="1" s="1"/>
  <c r="Q63" i="1"/>
  <c r="W63" i="1"/>
  <c r="W56" i="1" s="1"/>
  <c r="J16" i="1"/>
  <c r="P16" i="1"/>
  <c r="AB16" i="1"/>
  <c r="M18" i="1"/>
  <c r="J21" i="1"/>
  <c r="V23" i="1"/>
  <c r="J24" i="1"/>
  <c r="V25" i="1"/>
  <c r="W58" i="1"/>
  <c r="M40" i="1"/>
  <c r="P43" i="1"/>
  <c r="V44" i="1"/>
  <c r="J46" i="1"/>
  <c r="P7" i="1"/>
  <c r="AB22" i="1"/>
  <c r="S25" i="1"/>
  <c r="M35" i="1"/>
  <c r="S3" i="1"/>
  <c r="S5" i="1"/>
  <c r="Y5" i="1"/>
  <c r="I55" i="1"/>
  <c r="D5" i="5" s="1"/>
  <c r="R63" i="1"/>
  <c r="S63" i="1" s="1"/>
  <c r="K77" i="1" s="1"/>
  <c r="S15" i="1"/>
  <c r="AC57" i="1"/>
  <c r="F7" i="5" s="1"/>
  <c r="AB34" i="1"/>
  <c r="V36" i="1"/>
  <c r="J39" i="1"/>
  <c r="J41" i="1"/>
  <c r="M42" i="1"/>
  <c r="AB42" i="1"/>
  <c r="W60" i="1"/>
  <c r="V50" i="1"/>
  <c r="S48" i="1"/>
  <c r="X60" i="1"/>
  <c r="Y60" i="1" s="1"/>
  <c r="M74" i="1" s="1"/>
  <c r="M4" i="1"/>
  <c r="J5" i="1"/>
  <c r="S6" i="1"/>
  <c r="AB7" i="1"/>
  <c r="S8" i="1"/>
  <c r="Y8" i="1"/>
  <c r="U55" i="1"/>
  <c r="M11" i="1"/>
  <c r="J12" i="1"/>
  <c r="P14" i="1"/>
  <c r="N63" i="1"/>
  <c r="N56" i="1" s="1"/>
  <c r="V16" i="1"/>
  <c r="V19" i="1"/>
  <c r="S20" i="1"/>
  <c r="M25" i="1"/>
  <c r="M64" i="1"/>
  <c r="I78" i="1" s="1"/>
  <c r="AB64" i="1"/>
  <c r="N78" i="1" s="1"/>
  <c r="I57" i="1"/>
  <c r="D7" i="5" s="1"/>
  <c r="P29" i="1"/>
  <c r="M30" i="1"/>
  <c r="S31" i="1"/>
  <c r="I58" i="1"/>
  <c r="D8" i="5" s="1"/>
  <c r="M34" i="1"/>
  <c r="M36" i="1"/>
  <c r="AB36" i="1"/>
  <c r="P37" i="1"/>
  <c r="V37" i="1"/>
  <c r="M38" i="1"/>
  <c r="S38" i="1"/>
  <c r="AB41" i="1"/>
  <c r="Y42" i="1"/>
  <c r="U59" i="1"/>
  <c r="S45" i="1"/>
  <c r="AB45" i="1"/>
  <c r="P46" i="1"/>
  <c r="M47" i="1"/>
  <c r="N60" i="1"/>
  <c r="T60" i="1"/>
  <c r="Y48" i="1"/>
  <c r="AB50" i="1"/>
  <c r="J4" i="1"/>
  <c r="M7" i="1"/>
  <c r="J8" i="1"/>
  <c r="Q55" i="1"/>
  <c r="P10" i="1"/>
  <c r="Y11" i="1"/>
  <c r="V12" i="1"/>
  <c r="S13" i="1"/>
  <c r="M14" i="1"/>
  <c r="AB14" i="1"/>
  <c r="I63" i="1"/>
  <c r="D13" i="5" s="1"/>
  <c r="E4" i="4" s="1"/>
  <c r="O63" i="1"/>
  <c r="O56" i="1" s="1"/>
  <c r="Z63" i="1"/>
  <c r="Z56" i="1" s="1"/>
  <c r="M16" i="1"/>
  <c r="P17" i="1"/>
  <c r="V17" i="1"/>
  <c r="AB21" i="1"/>
  <c r="S23" i="1"/>
  <c r="AB23" i="1"/>
  <c r="J25" i="1"/>
  <c r="Y64" i="1"/>
  <c r="M78" i="1" s="1"/>
  <c r="AB26" i="1"/>
  <c r="K57" i="1"/>
  <c r="U57" i="1"/>
  <c r="S28" i="1"/>
  <c r="Y28" i="1"/>
  <c r="AB29" i="1"/>
  <c r="Y30" i="1"/>
  <c r="J31" i="1"/>
  <c r="P31" i="1"/>
  <c r="S32" i="1"/>
  <c r="Y32" i="1"/>
  <c r="K58" i="1"/>
  <c r="Y34" i="1"/>
  <c r="P35" i="1"/>
  <c r="Y36" i="1"/>
  <c r="Q59" i="1"/>
  <c r="AC59" i="1"/>
  <c r="F9" i="5" s="1"/>
  <c r="M46" i="1"/>
  <c r="J47" i="1"/>
  <c r="Z60" i="1"/>
  <c r="Y50" i="1"/>
  <c r="AB63" i="1"/>
  <c r="N77" i="1" s="1"/>
  <c r="O58" i="1"/>
  <c r="P33" i="1"/>
  <c r="N62" i="1"/>
  <c r="N54" i="1"/>
  <c r="N61" i="1"/>
  <c r="R62" i="1"/>
  <c r="R61" i="1"/>
  <c r="R54" i="1"/>
  <c r="K61" i="1"/>
  <c r="K62" i="1"/>
  <c r="K54" i="1"/>
  <c r="O61" i="1"/>
  <c r="O54" i="1"/>
  <c r="O62" i="1"/>
  <c r="S2" i="1"/>
  <c r="W61" i="1"/>
  <c r="W54" i="1"/>
  <c r="W62" i="1"/>
  <c r="AA61" i="1"/>
  <c r="AA62" i="1"/>
  <c r="AA54" i="1"/>
  <c r="J9" i="1"/>
  <c r="N55" i="1"/>
  <c r="R55" i="1"/>
  <c r="V9" i="1"/>
  <c r="Z55" i="1"/>
  <c r="H63" i="1"/>
  <c r="L63" i="1"/>
  <c r="P15" i="1"/>
  <c r="T63" i="1"/>
  <c r="T56" i="1" s="1"/>
  <c r="X63" i="1"/>
  <c r="AB15" i="1"/>
  <c r="Y17" i="1"/>
  <c r="V18" i="1"/>
  <c r="M21" i="1"/>
  <c r="J22" i="1"/>
  <c r="S22" i="1"/>
  <c r="Y25" i="1"/>
  <c r="U64" i="1"/>
  <c r="V64" i="1" s="1"/>
  <c r="L78" i="1" s="1"/>
  <c r="V26" i="1"/>
  <c r="V27" i="1"/>
  <c r="Z57" i="1"/>
  <c r="AB27" i="1"/>
  <c r="AA58" i="1"/>
  <c r="AB33" i="1"/>
  <c r="Z62" i="1"/>
  <c r="Z61" i="1"/>
  <c r="Z54" i="1"/>
  <c r="L62" i="1"/>
  <c r="M62" i="1" s="1"/>
  <c r="I76" i="1" s="1"/>
  <c r="L61" i="1"/>
  <c r="M61" i="1" s="1"/>
  <c r="I75" i="1" s="1"/>
  <c r="L54" i="1"/>
  <c r="P2" i="1"/>
  <c r="T62" i="1"/>
  <c r="T54" i="1"/>
  <c r="T61" i="1"/>
  <c r="X62" i="1"/>
  <c r="Y62" i="1" s="1"/>
  <c r="M76" i="1" s="1"/>
  <c r="X61" i="1"/>
  <c r="X54" i="1"/>
  <c r="Y54" i="1" s="1"/>
  <c r="M68" i="1" s="1"/>
  <c r="AB2" i="1"/>
  <c r="K55" i="1"/>
  <c r="O55" i="1"/>
  <c r="S9" i="1"/>
  <c r="W55" i="1"/>
  <c r="AA55" i="1"/>
  <c r="AB55" i="1" s="1"/>
  <c r="N69" i="1" s="1"/>
  <c r="M15" i="1"/>
  <c r="U56" i="1"/>
  <c r="V56" i="1" s="1"/>
  <c r="L70" i="1" s="1"/>
  <c r="Y15" i="1"/>
  <c r="AC63" i="1"/>
  <c r="S19" i="1"/>
  <c r="AB19" i="1"/>
  <c r="AB20" i="1"/>
  <c r="P23" i="1"/>
  <c r="P24" i="1"/>
  <c r="M26" i="1"/>
  <c r="Q64" i="1"/>
  <c r="Q56" i="1" s="1"/>
  <c r="S26" i="1"/>
  <c r="R57" i="1"/>
  <c r="S57" i="1" s="1"/>
  <c r="K71" i="1" s="1"/>
  <c r="S27" i="1"/>
  <c r="AA57" i="1"/>
  <c r="AB28" i="1"/>
  <c r="Y29" i="1"/>
  <c r="J30" i="1"/>
  <c r="P32" i="1"/>
  <c r="S35" i="1"/>
  <c r="H62" i="1"/>
  <c r="C12" i="5" s="1"/>
  <c r="D3" i="4" s="1"/>
  <c r="H61" i="1"/>
  <c r="H54" i="1"/>
  <c r="C4" i="5" s="1"/>
  <c r="I61" i="1"/>
  <c r="D11" i="5" s="1"/>
  <c r="I62" i="1"/>
  <c r="I54" i="1"/>
  <c r="M2" i="1"/>
  <c r="Q61" i="1"/>
  <c r="Q62" i="1"/>
  <c r="Q54" i="1"/>
  <c r="U61" i="1"/>
  <c r="U54" i="1"/>
  <c r="V54" i="1" s="1"/>
  <c r="L68" i="1" s="1"/>
  <c r="U62" i="1"/>
  <c r="V62" i="1" s="1"/>
  <c r="L76" i="1" s="1"/>
  <c r="Y2" i="1"/>
  <c r="AC61" i="1"/>
  <c r="F11" i="5" s="1"/>
  <c r="AC54" i="1"/>
  <c r="F4" i="5" s="1"/>
  <c r="AC62" i="1"/>
  <c r="F12" i="5" s="1"/>
  <c r="H55" i="1"/>
  <c r="L55" i="1"/>
  <c r="P9" i="1"/>
  <c r="T55" i="1"/>
  <c r="X55" i="1"/>
  <c r="Y55" i="1" s="1"/>
  <c r="M69" i="1" s="1"/>
  <c r="AB9" i="1"/>
  <c r="J15" i="1"/>
  <c r="V15" i="1"/>
  <c r="J18" i="1"/>
  <c r="S18" i="1"/>
  <c r="Y21" i="1"/>
  <c r="V22" i="1"/>
  <c r="I64" i="1"/>
  <c r="J26" i="1"/>
  <c r="J27" i="1"/>
  <c r="N57" i="1"/>
  <c r="P27" i="1"/>
  <c r="AB32" i="1"/>
  <c r="J34" i="1"/>
  <c r="P36" i="1"/>
  <c r="M37" i="1"/>
  <c r="I60" i="1"/>
  <c r="J48" i="1"/>
  <c r="T58" i="1"/>
  <c r="R59" i="1"/>
  <c r="H58" i="1"/>
  <c r="L58" i="1"/>
  <c r="M58" i="1" s="1"/>
  <c r="I72" i="1" s="1"/>
  <c r="X58" i="1"/>
  <c r="V43" i="1"/>
  <c r="T59" i="1"/>
  <c r="O60" i="1"/>
  <c r="U60" i="1"/>
  <c r="V60" i="1" s="1"/>
  <c r="L74" i="1" s="1"/>
  <c r="V48" i="1"/>
  <c r="P49" i="1"/>
  <c r="X59" i="1"/>
  <c r="O57" i="1"/>
  <c r="W57" i="1"/>
  <c r="M33" i="1"/>
  <c r="Q58" i="1"/>
  <c r="U58" i="1"/>
  <c r="Y33" i="1"/>
  <c r="AC58" i="1"/>
  <c r="F8" i="5" s="1"/>
  <c r="P45" i="1"/>
  <c r="H59" i="1"/>
  <c r="AA60" i="1"/>
  <c r="AB60" i="1" s="1"/>
  <c r="N74" i="1" s="1"/>
  <c r="H57" i="1"/>
  <c r="L57" i="1"/>
  <c r="T57" i="1"/>
  <c r="V57" i="1" s="1"/>
  <c r="L71" i="1" s="1"/>
  <c r="X57" i="1"/>
  <c r="J33" i="1"/>
  <c r="N58" i="1"/>
  <c r="R58" i="1"/>
  <c r="Z58" i="1"/>
  <c r="L59" i="1"/>
  <c r="M43" i="1"/>
  <c r="K60" i="1"/>
  <c r="F58" i="1"/>
  <c r="F59" i="1"/>
  <c r="F60" i="1"/>
  <c r="R60" i="1"/>
  <c r="S60" i="1" s="1"/>
  <c r="K74" i="1" s="1"/>
  <c r="K59" i="1"/>
  <c r="O59" i="1"/>
  <c r="P59" i="1" s="1"/>
  <c r="J73" i="1" s="1"/>
  <c r="W59" i="1"/>
  <c r="AA59" i="1"/>
  <c r="AB59" i="1" s="1"/>
  <c r="N73" i="1" s="1"/>
  <c r="P48" i="1"/>
  <c r="AL200" i="3" l="1"/>
  <c r="AD23" i="5"/>
  <c r="F8" i="4"/>
  <c r="K8" i="4" s="1"/>
  <c r="C8" i="4"/>
  <c r="C10" i="4"/>
  <c r="AJ200" i="3"/>
  <c r="AK200" i="3" s="1"/>
  <c r="AF23" i="5"/>
  <c r="F10" i="4"/>
  <c r="K10" i="4" s="1"/>
  <c r="AQ230" i="2"/>
  <c r="AP230" i="2"/>
  <c r="AQ231" i="2"/>
  <c r="AN242" i="2"/>
  <c r="AO242" i="2" s="1"/>
  <c r="AR242" i="2" s="1"/>
  <c r="AP232" i="2"/>
  <c r="AQ232" i="2"/>
  <c r="AQ235" i="2"/>
  <c r="AP236" i="2"/>
  <c r="AQ240" i="2"/>
  <c r="AP231" i="2"/>
  <c r="AP235" i="2"/>
  <c r="AP240" i="2"/>
  <c r="AI243" i="2"/>
  <c r="O23" i="5"/>
  <c r="R12" i="5"/>
  <c r="F5" i="4"/>
  <c r="K5" i="4" s="1"/>
  <c r="S58" i="1"/>
  <c r="K72" i="1" s="1"/>
  <c r="J59" i="1"/>
  <c r="C9" i="5"/>
  <c r="J64" i="1"/>
  <c r="D14" i="5"/>
  <c r="J55" i="1"/>
  <c r="C5" i="5"/>
  <c r="J54" i="1"/>
  <c r="D4" i="5"/>
  <c r="H99" i="1"/>
  <c r="C11" i="5"/>
  <c r="H56" i="1"/>
  <c r="C6" i="5" s="1"/>
  <c r="C13" i="5"/>
  <c r="D4" i="4" s="1"/>
  <c r="AB56" i="1"/>
  <c r="N70" i="1" s="1"/>
  <c r="F72" i="1"/>
  <c r="A8" i="5"/>
  <c r="J58" i="1"/>
  <c r="C8" i="5"/>
  <c r="F74" i="1"/>
  <c r="A10" i="5"/>
  <c r="M57" i="1"/>
  <c r="I71" i="1" s="1"/>
  <c r="Y58" i="1"/>
  <c r="M72" i="1" s="1"/>
  <c r="V55" i="1"/>
  <c r="L69" i="1" s="1"/>
  <c r="J62" i="1"/>
  <c r="D12" i="5"/>
  <c r="E3" i="4" s="1"/>
  <c r="J60" i="1"/>
  <c r="D10" i="5"/>
  <c r="F73" i="1"/>
  <c r="A9" i="5"/>
  <c r="J57" i="1"/>
  <c r="C7" i="5"/>
  <c r="J109" i="1"/>
  <c r="AC56" i="1"/>
  <c r="F6" i="5" s="1"/>
  <c r="F13" i="5"/>
  <c r="J63" i="1"/>
  <c r="P56" i="1"/>
  <c r="J70" i="1" s="1"/>
  <c r="AC200" i="3"/>
  <c r="AB200" i="3"/>
  <c r="AA200" i="3"/>
  <c r="P281" i="2"/>
  <c r="S64" i="1"/>
  <c r="K78" i="1" s="1"/>
  <c r="P60" i="1"/>
  <c r="J74" i="1" s="1"/>
  <c r="S59" i="1"/>
  <c r="K73" i="1" s="1"/>
  <c r="M55" i="1"/>
  <c r="I69" i="1" s="1"/>
  <c r="V61" i="1"/>
  <c r="L75" i="1" s="1"/>
  <c r="AB57" i="1"/>
  <c r="N71" i="1" s="1"/>
  <c r="Y61" i="1"/>
  <c r="M75" i="1" s="1"/>
  <c r="P62" i="1"/>
  <c r="J76" i="1" s="1"/>
  <c r="P63" i="1"/>
  <c r="J77" i="1" s="1"/>
  <c r="V59" i="1"/>
  <c r="L73" i="1" s="1"/>
  <c r="F63" i="1"/>
  <c r="R56" i="1"/>
  <c r="S56" i="1" s="1"/>
  <c r="K70" i="1" s="1"/>
  <c r="P54" i="1"/>
  <c r="J68" i="1" s="1"/>
  <c r="V63" i="1"/>
  <c r="L77" i="1" s="1"/>
  <c r="P55" i="1"/>
  <c r="J69" i="1" s="1"/>
  <c r="M54" i="1"/>
  <c r="I68" i="1" s="1"/>
  <c r="S55" i="1"/>
  <c r="K69" i="1" s="1"/>
  <c r="I99" i="1"/>
  <c r="J61" i="1"/>
  <c r="P57" i="1"/>
  <c r="J71" i="1" s="1"/>
  <c r="F57" i="1"/>
  <c r="J105" i="1"/>
  <c r="J110" i="1"/>
  <c r="I56" i="1"/>
  <c r="F61" i="1"/>
  <c r="F54" i="1"/>
  <c r="F62" i="1"/>
  <c r="AB58" i="1"/>
  <c r="N72" i="1" s="1"/>
  <c r="L56" i="1"/>
  <c r="M56" i="1" s="1"/>
  <c r="I70" i="1" s="1"/>
  <c r="M63" i="1"/>
  <c r="I77" i="1" s="1"/>
  <c r="F55" i="1"/>
  <c r="AB54" i="1"/>
  <c r="N68" i="1" s="1"/>
  <c r="P58" i="1"/>
  <c r="J72" i="1" s="1"/>
  <c r="M59" i="1"/>
  <c r="I73" i="1" s="1"/>
  <c r="Y59" i="1"/>
  <c r="M73" i="1" s="1"/>
  <c r="J104" i="1"/>
  <c r="X56" i="1"/>
  <c r="Y56" i="1" s="1"/>
  <c r="M70" i="1" s="1"/>
  <c r="Y63" i="1"/>
  <c r="M77" i="1" s="1"/>
  <c r="AB62" i="1"/>
  <c r="N76" i="1" s="1"/>
  <c r="P61" i="1"/>
  <c r="J75" i="1" s="1"/>
  <c r="S54" i="1"/>
  <c r="K68" i="1" s="1"/>
  <c r="Y57" i="1"/>
  <c r="M71" i="1" s="1"/>
  <c r="V58" i="1"/>
  <c r="L72" i="1" s="1"/>
  <c r="J108" i="1"/>
  <c r="AB61" i="1"/>
  <c r="N75" i="1" s="1"/>
  <c r="S61" i="1"/>
  <c r="K75" i="1" s="1"/>
  <c r="S62" i="1"/>
  <c r="K76" i="1" s="1"/>
  <c r="AN200" i="3" l="1"/>
  <c r="AM200" i="3"/>
  <c r="AQ242" i="2"/>
  <c r="AP242" i="2"/>
  <c r="AN243" i="2"/>
  <c r="AO243" i="2" s="1"/>
  <c r="AR243" i="2" s="1"/>
  <c r="AQ243" i="2"/>
  <c r="R23" i="5"/>
  <c r="F6" i="4"/>
  <c r="K6" i="4" s="1"/>
  <c r="F77" i="1"/>
  <c r="A13" i="5"/>
  <c r="C4" i="4" s="1"/>
  <c r="H77" i="1"/>
  <c r="E13" i="5"/>
  <c r="F69" i="1"/>
  <c r="A5" i="5"/>
  <c r="F76" i="1"/>
  <c r="A12" i="5"/>
  <c r="C3" i="4" s="1"/>
  <c r="H75" i="1"/>
  <c r="E11" i="5"/>
  <c r="H11" i="5" s="1"/>
  <c r="H76" i="1"/>
  <c r="E12" i="5"/>
  <c r="H68" i="1"/>
  <c r="E4" i="5"/>
  <c r="H4" i="5" s="1"/>
  <c r="H78" i="1"/>
  <c r="E14" i="5"/>
  <c r="H14" i="5" s="1"/>
  <c r="F68" i="1"/>
  <c r="A4" i="5"/>
  <c r="F75" i="1"/>
  <c r="A11" i="5"/>
  <c r="F71" i="1"/>
  <c r="A7" i="5"/>
  <c r="F56" i="1"/>
  <c r="H71" i="1"/>
  <c r="E7" i="5"/>
  <c r="H7" i="5" s="1"/>
  <c r="H74" i="1"/>
  <c r="E10" i="5"/>
  <c r="H10" i="5" s="1"/>
  <c r="H69" i="1"/>
  <c r="E5" i="5"/>
  <c r="H5" i="5" s="1"/>
  <c r="H73" i="1"/>
  <c r="E9" i="5"/>
  <c r="H9" i="5" s="1"/>
  <c r="J56" i="1"/>
  <c r="D6" i="5"/>
  <c r="H72" i="1"/>
  <c r="E8" i="5"/>
  <c r="H8" i="5" s="1"/>
  <c r="J99" i="1"/>
  <c r="J100" i="1" s="1"/>
  <c r="J101" i="1" s="1"/>
  <c r="J102" i="1" s="1"/>
  <c r="J106" i="1"/>
  <c r="J107" i="1"/>
  <c r="AP243" i="2" l="1"/>
  <c r="H13" i="5"/>
  <c r="F4" i="4"/>
  <c r="K4" i="4" s="1"/>
  <c r="F70" i="1"/>
  <c r="A6" i="5"/>
  <c r="H70" i="1"/>
  <c r="E6" i="5"/>
  <c r="H12" i="5"/>
  <c r="F3" i="4"/>
  <c r="K3" i="4" s="1"/>
  <c r="J103" i="1"/>
</calcChain>
</file>

<file path=xl/sharedStrings.xml><?xml version="1.0" encoding="utf-8"?>
<sst xmlns="http://schemas.openxmlformats.org/spreadsheetml/2006/main" count="7649" uniqueCount="1477">
  <si>
    <t>HPSC Code</t>
  </si>
  <si>
    <t>Hospital Name</t>
  </si>
  <si>
    <t>HSE Area</t>
  </si>
  <si>
    <t>CHO</t>
  </si>
  <si>
    <t>Health Region</t>
  </si>
  <si>
    <t>Hospital Group</t>
  </si>
  <si>
    <t>Total Eligible</t>
  </si>
  <si>
    <t>Total Vaccinated</t>
  </si>
  <si>
    <t xml:space="preserve">% Uptake Total </t>
  </si>
  <si>
    <t>Eligible Management &amp; Administration</t>
  </si>
  <si>
    <t>Vaccinated Management &amp; Administration</t>
  </si>
  <si>
    <t>% Uptake Management &amp; Administration</t>
  </si>
  <si>
    <t>Eligible Medical &amp; Dental</t>
  </si>
  <si>
    <t>Vaccinated Medical &amp; Dental</t>
  </si>
  <si>
    <t>% Uptake Medical &amp; Dental</t>
  </si>
  <si>
    <t>Eligible Health &amp; SocialCare</t>
  </si>
  <si>
    <t>Vaccinated Health &amp; SocialCare</t>
  </si>
  <si>
    <t>% Uptake Health &amp; SocialCare</t>
  </si>
  <si>
    <t>Eligible Nursing</t>
  </si>
  <si>
    <t>Vaccinated Nursing</t>
  </si>
  <si>
    <t>% Uptake Nursing</t>
  </si>
  <si>
    <t>Eligible General Support</t>
  </si>
  <si>
    <t>Vaccinated General Support</t>
  </si>
  <si>
    <t>% Uptake General Support</t>
  </si>
  <si>
    <t>Eligible Other Patient &amp; ClientCare</t>
  </si>
  <si>
    <t>Vaccinated Other Patient &amp; ClientCare</t>
  </si>
  <si>
    <t>% Uptake Other Patient &amp; ClientCare</t>
  </si>
  <si>
    <t>Other VaccinatedStaff Not On HR payroll</t>
  </si>
  <si>
    <t>DateCreated</t>
  </si>
  <si>
    <t>DateData</t>
  </si>
  <si>
    <t>Record_ID</t>
  </si>
  <si>
    <t>Sources of information used to collate the number of ELIGIBLE hospital-based HCWs</t>
  </si>
  <si>
    <t>Sources of information used to collate the number of VACCINATED hospital-based HCWs</t>
  </si>
  <si>
    <t>No. Hospitals</t>
  </si>
  <si>
    <t>Children's Health Ireland, Total</t>
  </si>
  <si>
    <t>-</t>
  </si>
  <si>
    <t>Dublin Midlands (TCD), Total</t>
  </si>
  <si>
    <t>Dublin North East (RCSI), Total</t>
  </si>
  <si>
    <t>Ireland East (UCD),  Total</t>
  </si>
  <si>
    <t>UL Hospitals Group, Total</t>
  </si>
  <si>
    <t>South/South West (UCC), Total</t>
  </si>
  <si>
    <t>West/North West (Saolta UHG; NUIG), Total</t>
  </si>
  <si>
    <t>Private, Total</t>
  </si>
  <si>
    <t>Total excl private</t>
  </si>
  <si>
    <t>Total incl private</t>
  </si>
  <si>
    <t>Ireland East (UCD),  Total excluding NRH, Dun Laoghaire</t>
  </si>
  <si>
    <t>Other (National Rehabilitation Hospital, Dún Laoghaire)</t>
  </si>
  <si>
    <t>Children's Health Ireland</t>
  </si>
  <si>
    <t>Dublin Midlands (TCD)</t>
  </si>
  <si>
    <t>Dublin North East (RCSI)</t>
  </si>
  <si>
    <t>Ireland East (UCD)</t>
  </si>
  <si>
    <t>UL Hospitals Group</t>
  </si>
  <si>
    <t>South/South West (UCC)</t>
  </si>
  <si>
    <t>West/North West (Saolta UHG; NUIG)</t>
  </si>
  <si>
    <t>Private</t>
  </si>
  <si>
    <t>Ireland East (UCD) excluding NRH, Dun Laoghaire</t>
  </si>
  <si>
    <t>Total (46 public hospitals)</t>
  </si>
  <si>
    <t>p</t>
  </si>
  <si>
    <t>SE (p)</t>
  </si>
  <si>
    <t>95%CI L</t>
  </si>
  <si>
    <t>95%CI U</t>
  </si>
  <si>
    <t>Average</t>
  </si>
  <si>
    <t>SE average</t>
  </si>
  <si>
    <t>Median</t>
  </si>
  <si>
    <t>Range L</t>
  </si>
  <si>
    <t>Range U</t>
  </si>
  <si>
    <t>07/12/2022</t>
  </si>
  <si>
    <t>Hospital HR office</t>
  </si>
  <si>
    <t>COVAX/IIS system Excel reports,COVAX/IIS dashboard</t>
  </si>
  <si>
    <t/>
  </si>
  <si>
    <t>18/05/2023</t>
  </si>
  <si>
    <t>Unsure</t>
  </si>
  <si>
    <t>COVAX/IIS system Excel reports,COVAX/IIS dashboard,Local hospital records,Self-reporting by HCWs</t>
  </si>
  <si>
    <t>20/03/2023</t>
  </si>
  <si>
    <t>Other</t>
  </si>
  <si>
    <t>Local hospital records</t>
  </si>
  <si>
    <t>Hospital HR office,National HR office</t>
  </si>
  <si>
    <t>COVAX/IIS system Excel reports</t>
  </si>
  <si>
    <t>COVAX/IIS system Excel reports,Local hospital records</t>
  </si>
  <si>
    <t>31/03/2023</t>
  </si>
  <si>
    <t>24/03/2023</t>
  </si>
  <si>
    <t>16/05/2023</t>
  </si>
  <si>
    <t>Local hospital records,Self-reporting by HCWs</t>
  </si>
  <si>
    <t>27/03/2023</t>
  </si>
  <si>
    <t>COVAX/IIS dashboard,Local hospital records,Self-reporting by HCWs</t>
  </si>
  <si>
    <t>COVAX/IIS system Excel reports,Local hospital records,Self-reporting by HCWs</t>
  </si>
  <si>
    <t>23/03/2023</t>
  </si>
  <si>
    <t>Hospital HR office,Hospital group HR office</t>
  </si>
  <si>
    <t>07/03/2023</t>
  </si>
  <si>
    <t>10/03/2023</t>
  </si>
  <si>
    <t>Hospital group HR office</t>
  </si>
  <si>
    <t>COVAX/IIS dashboard</t>
  </si>
  <si>
    <t>09/05/2023</t>
  </si>
  <si>
    <t>COVAX/IIS dashboard,Local hospital records</t>
  </si>
  <si>
    <t>Hospital HR office,Other</t>
  </si>
  <si>
    <t>COVAX/IIS system Excel reports,Self-reporting by HCWs</t>
  </si>
  <si>
    <t>COVAX/IIS dashboard,Other</t>
  </si>
  <si>
    <t>COVAX/IIS system Excel reports,COVAX/IIS dashboard,Self-reporting by HCWs</t>
  </si>
  <si>
    <t>06/03/2023</t>
  </si>
  <si>
    <t>28/02/2023</t>
  </si>
  <si>
    <t>COVAX/IIS system Excel reports,COVAX/IIS dashboard,Other</t>
  </si>
  <si>
    <t>01/04/2023</t>
  </si>
  <si>
    <t>21/03/2023</t>
  </si>
  <si>
    <t>Self-reporting by HCWs,Other</t>
  </si>
  <si>
    <t>24/11/2022</t>
  </si>
  <si>
    <t>H24</t>
  </si>
  <si>
    <t xml:space="preserve">	Tallaght University Hospital</t>
  </si>
  <si>
    <t>H05</t>
  </si>
  <si>
    <t xml:space="preserve">	Coombe Women &amp; Infants University Hospital, Dublin</t>
  </si>
  <si>
    <t>H11</t>
  </si>
  <si>
    <t xml:space="preserve">	Naas General Hospital</t>
  </si>
  <si>
    <t>H18</t>
  </si>
  <si>
    <t xml:space="preserve">	St. James's Hospital, Dublin</t>
  </si>
  <si>
    <t>H19</t>
  </si>
  <si>
    <t xml:space="preserve">	St. Luke's Hospital, Rathgar, Dublin</t>
  </si>
  <si>
    <t>H27</t>
  </si>
  <si>
    <t xml:space="preserve">	Midland Regional Hospital Portlaoise</t>
  </si>
  <si>
    <t>H28</t>
  </si>
  <si>
    <t xml:space="preserve">	Midland Regional Hospital Tullamore</t>
  </si>
  <si>
    <t>H36</t>
  </si>
  <si>
    <t xml:space="preserve">	Our Lady Of Lourdes Hospital, Drogheda</t>
  </si>
  <si>
    <t>H03</t>
  </si>
  <si>
    <t xml:space="preserve">	Beaumont Hospital</t>
  </si>
  <si>
    <t>H16</t>
  </si>
  <si>
    <t xml:space="preserve">	Rotunda Hospital Dublin</t>
  </si>
  <si>
    <t>NE01</t>
  </si>
  <si>
    <t xml:space="preserve">	Monaghan General Hospital</t>
  </si>
  <si>
    <t>H37</t>
  </si>
  <si>
    <t xml:space="preserve">	Louth County Hospital, Dundalk</t>
  </si>
  <si>
    <t>H35</t>
  </si>
  <si>
    <t xml:space="preserve">	Cavan General Hospital</t>
  </si>
  <si>
    <t>H48</t>
  </si>
  <si>
    <t xml:space="preserve">	Wexford General Hospital</t>
  </si>
  <si>
    <t>H46</t>
  </si>
  <si>
    <t xml:space="preserve">	St. Luke's General Hospital, Kilkenny</t>
  </si>
  <si>
    <t>H21</t>
  </si>
  <si>
    <t xml:space="preserve">	Cappagh National Orthopaedic Hospital, Dublin</t>
  </si>
  <si>
    <t>H22</t>
  </si>
  <si>
    <t xml:space="preserve">	St. Michael's Hospital, Dun Laoghaire</t>
  </si>
  <si>
    <t>H12</t>
  </si>
  <si>
    <t xml:space="preserve">	National Maternity Hospital, Holles Street</t>
  </si>
  <si>
    <t>H10</t>
  </si>
  <si>
    <t xml:space="preserve">	Mater Misericordiae University Hospital, Dublin</t>
  </si>
  <si>
    <t>H39</t>
  </si>
  <si>
    <t xml:space="preserve">	Our Lady's Hospital, Navan</t>
  </si>
  <si>
    <t>H09</t>
  </si>
  <si>
    <t xml:space="preserve">	St. Columcille's Hospital, Loughlinstown</t>
  </si>
  <si>
    <t>H17</t>
  </si>
  <si>
    <t xml:space="preserve">	Royal Victoria Eye &amp; Ear Hospital, Dublin</t>
  </si>
  <si>
    <t>H26</t>
  </si>
  <si>
    <t xml:space="preserve">	Midland Regional Hospital Mullingar</t>
  </si>
  <si>
    <t>H23</t>
  </si>
  <si>
    <t xml:space="preserve">	St. Vincent's University Hospital</t>
  </si>
  <si>
    <t>H63</t>
  </si>
  <si>
    <t xml:space="preserve">	National Rehabilitation Hospital, Dún Laoghaire, Co. Dublin</t>
  </si>
  <si>
    <t>H29</t>
  </si>
  <si>
    <t xml:space="preserve">	Ennis Hospital</t>
  </si>
  <si>
    <t>H31</t>
  </si>
  <si>
    <t xml:space="preserve">	University Maternity Hospital Limerick</t>
  </si>
  <si>
    <t>H32</t>
  </si>
  <si>
    <t xml:space="preserve">	University Hospital Limerick</t>
  </si>
  <si>
    <t>H30</t>
  </si>
  <si>
    <t xml:space="preserve">	Nenagh Hospital</t>
  </si>
  <si>
    <t>H33</t>
  </si>
  <si>
    <t xml:space="preserve">	St. John’s Hospital, Limerick</t>
  </si>
  <si>
    <t>H34</t>
  </si>
  <si>
    <t xml:space="preserve">	Croom Orthopaedic Hospital</t>
  </si>
  <si>
    <t>H47</t>
  </si>
  <si>
    <t xml:space="preserve">	University Hospital Waterford</t>
  </si>
  <si>
    <t>H52</t>
  </si>
  <si>
    <t xml:space="preserve">	Mallow General Hospital</t>
  </si>
  <si>
    <t>H44</t>
  </si>
  <si>
    <t xml:space="preserve">	South Tipperary General Hospital, Clonmel</t>
  </si>
  <si>
    <t>H50</t>
  </si>
  <si>
    <t>A	Cork University Hospital (excluding maternity)</t>
  </si>
  <si>
    <t>H53</t>
  </si>
  <si>
    <t xml:space="preserve">	Mercy University Hospital, Cork</t>
  </si>
  <si>
    <t>M	Cork University Hospital Maternity (CUHM)</t>
  </si>
  <si>
    <t>H56</t>
  </si>
  <si>
    <t xml:space="preserve">	South Infirmary - Victoria University Hospital, Cork</t>
  </si>
  <si>
    <t>H49</t>
  </si>
  <si>
    <t xml:space="preserve">	Bantry General Hospital</t>
  </si>
  <si>
    <t>H45</t>
  </si>
  <si>
    <t xml:space="preserve">	Kilcreene Orthopaedic Hospital, Kilkenny</t>
  </si>
  <si>
    <t>H57</t>
  </si>
  <si>
    <t xml:space="preserve">	University Hospital Kerry</t>
  </si>
  <si>
    <t>H61</t>
  </si>
  <si>
    <t xml:space="preserve">	Roscommon University Hospital</t>
  </si>
  <si>
    <t>H62</t>
  </si>
  <si>
    <t xml:space="preserve">	Galway University Hospitals</t>
  </si>
  <si>
    <t>H42</t>
  </si>
  <si>
    <t xml:space="preserve">	Sligo University Hospital</t>
  </si>
  <si>
    <t>H40</t>
  </si>
  <si>
    <t xml:space="preserve">	Letterkenny University Hospital</t>
  </si>
  <si>
    <t>H58</t>
  </si>
  <si>
    <t xml:space="preserve">	Mayo University Hospital</t>
  </si>
  <si>
    <t>H78</t>
  </si>
  <si>
    <t xml:space="preserve">	Bon Secours Hospital, Cork</t>
  </si>
  <si>
    <t>H79</t>
  </si>
  <si>
    <t xml:space="preserve">	Bon Secours Hospital, Tralee</t>
  </si>
  <si>
    <t>H75</t>
  </si>
  <si>
    <t xml:space="preserve">	St. Vincent's Private Hospital</t>
  </si>
  <si>
    <t>HSE-E</t>
  </si>
  <si>
    <t>Area B</t>
  </si>
  <si>
    <t>HSE-M</t>
  </si>
  <si>
    <t>HSE-NE</t>
  </si>
  <si>
    <t>Area A</t>
  </si>
  <si>
    <t>HSE-SE</t>
  </si>
  <si>
    <t>Area C</t>
  </si>
  <si>
    <t>HSE-MW</t>
  </si>
  <si>
    <t>Area E</t>
  </si>
  <si>
    <t>HSE-S</t>
  </si>
  <si>
    <t>Area D</t>
  </si>
  <si>
    <t>HSE-W</t>
  </si>
  <si>
    <t>Area F</t>
  </si>
  <si>
    <t>HSE-NW</t>
  </si>
  <si>
    <t>HSE_Service ID</t>
  </si>
  <si>
    <t>Name of Public Residential Care Unit</t>
  </si>
  <si>
    <t>EirCode</t>
  </si>
  <si>
    <t>CCA Code</t>
  </si>
  <si>
    <t>CCA Code_1</t>
  </si>
  <si>
    <t>HSE County</t>
  </si>
  <si>
    <t>HSE Region</t>
  </si>
  <si>
    <t>HSE/Non-HSE</t>
  </si>
  <si>
    <t>HSE CHO</t>
  </si>
  <si>
    <t xml:space="preserve"> % Uptake Total</t>
  </si>
  <si>
    <t>StaffVaccinationPolicy</t>
  </si>
  <si>
    <t>Facility_HSE/Non-HSE</t>
  </si>
  <si>
    <t>Facility Type</t>
  </si>
  <si>
    <t>Max Bed No.</t>
  </si>
  <si>
    <t>Creation Date</t>
  </si>
  <si>
    <t>Data Collection Date</t>
  </si>
  <si>
    <t>Sources of information do you use to collate the number of ELIGIBLE LTCF-based HCWs</t>
  </si>
  <si>
    <t xml:space="preserve">Sources of information used to collate the number of VACCINATED LTCF-based HCWs </t>
  </si>
  <si>
    <t>Y</t>
  </si>
  <si>
    <t>N</t>
  </si>
  <si>
    <t>No. LTCFs</t>
  </si>
  <si>
    <t>Total % Uptake</t>
  </si>
  <si>
    <t>Other Vaccinated Staff Not On HR payroll</t>
  </si>
  <si>
    <t>confidence level 0.95</t>
  </si>
  <si>
    <t>alpha</t>
  </si>
  <si>
    <t>alpha/2</t>
  </si>
  <si>
    <t>z</t>
  </si>
  <si>
    <t>SE</t>
  </si>
  <si>
    <t>margin of error</t>
  </si>
  <si>
    <t>95% CI L</t>
  </si>
  <si>
    <t>95% CI U</t>
  </si>
  <si>
    <t>margin of error *100</t>
  </si>
  <si>
    <t>HSE</t>
  </si>
  <si>
    <t>CHO1</t>
  </si>
  <si>
    <t>CHO2</t>
  </si>
  <si>
    <t>CHO3</t>
  </si>
  <si>
    <t>CHO4</t>
  </si>
  <si>
    <t>CHO5</t>
  </si>
  <si>
    <t>CHO6</t>
  </si>
  <si>
    <t>CHO7</t>
  </si>
  <si>
    <t>CHO8</t>
  </si>
  <si>
    <t>CHO9</t>
  </si>
  <si>
    <t>HSE Total</t>
  </si>
  <si>
    <t>Non-HSE/Private</t>
  </si>
  <si>
    <t>Non-HSE/Private Total</t>
  </si>
  <si>
    <t>Total</t>
  </si>
  <si>
    <t>CHO1-9</t>
  </si>
  <si>
    <t>Total (171 public LTCFs)</t>
  </si>
  <si>
    <t>609843</t>
  </si>
  <si>
    <t>Lisdarn Hostel, Grounds of Cavan General Hospital, Cavan</t>
  </si>
  <si>
    <t>H12K845</t>
  </si>
  <si>
    <t>Cavan</t>
  </si>
  <si>
    <t>HSE NORTH EAST</t>
  </si>
  <si>
    <t>HSE funded/staffed/managed</t>
  </si>
  <si>
    <t>Mental Health</t>
  </si>
  <si>
    <t>Person In Charge</t>
  </si>
  <si>
    <t>868554</t>
  </si>
  <si>
    <t>Falcarragh Community Hospital, Falcarragh, Co. Donegal</t>
  </si>
  <si>
    <t>F92AY61</t>
  </si>
  <si>
    <t>Donegal</t>
  </si>
  <si>
    <t>HSE NORTH WEST</t>
  </si>
  <si>
    <t>No</t>
  </si>
  <si>
    <t>Elderly</t>
  </si>
  <si>
    <t>14/04/2023</t>
  </si>
  <si>
    <t>Person In Charge,Self-reporting by HCWs</t>
  </si>
  <si>
    <t>677934</t>
  </si>
  <si>
    <t>Ballinamore Community Nursing Unit, Tully, Ballinamore, Co. Leitrim</t>
  </si>
  <si>
    <t>N41XC92</t>
  </si>
  <si>
    <t>Leitrim</t>
  </si>
  <si>
    <t>22/03/2023</t>
  </si>
  <si>
    <t>440217</t>
  </si>
  <si>
    <t>Sullivan Centre, Cavan</t>
  </si>
  <si>
    <t>H12N274</t>
  </si>
  <si>
    <t>Dublin</t>
  </si>
  <si>
    <t>Person In Charge,Local LTCF records</t>
  </si>
  <si>
    <t>066004</t>
  </si>
  <si>
    <t>Killybegs Community Hospital, Co. Donegal</t>
  </si>
  <si>
    <t>F94PK84</t>
  </si>
  <si>
    <t>12/04/2023</t>
  </si>
  <si>
    <t>819082</t>
  </si>
  <si>
    <t>Arus Breffni Community Nursing Unit, Manorhamilton, Co. Leitrim</t>
  </si>
  <si>
    <t>F91Y264</t>
  </si>
  <si>
    <t>05/04/2023</t>
  </si>
  <si>
    <t>073224</t>
  </si>
  <si>
    <t>Blackwater House, Cavan Monaghan Mental Health Service, St Davnet's Campus, Roosky, Monaghan, Co. Monaghan</t>
  </si>
  <si>
    <t>H18EC60</t>
  </si>
  <si>
    <t>Monaghan</t>
  </si>
  <si>
    <t>06/04/2023</t>
  </si>
  <si>
    <t>Person In Charge,HR office</t>
  </si>
  <si>
    <t>Adult Acute Mental Health Unit, The Mall, Rathquarter, Sligo</t>
  </si>
  <si>
    <t>F91H04C</t>
  </si>
  <si>
    <t>Sligo</t>
  </si>
  <si>
    <t>02/12/2022</t>
  </si>
  <si>
    <t>Local LTCF records,Self-reporting by HCWs</t>
  </si>
  <si>
    <t>562063</t>
  </si>
  <si>
    <t>TONYGLASSION COMMUNITY HOME, CO. MONAGHAN</t>
  </si>
  <si>
    <t>A75FN22</t>
  </si>
  <si>
    <t>Yes</t>
  </si>
  <si>
    <t>Intellectual Disability</t>
  </si>
  <si>
    <t>07/11/2022</t>
  </si>
  <si>
    <t>618715</t>
  </si>
  <si>
    <t>Park House SRU, Carnmore Road, Dungloe, Co. Donegal</t>
  </si>
  <si>
    <t>F94K7E8</t>
  </si>
  <si>
    <t>Person In Charge,Local LTCF records,Self-reporting by HCWs</t>
  </si>
  <si>
    <t>079776</t>
  </si>
  <si>
    <t xml:space="preserve">Woodville Ward, St. Joseph's Hospital, Mullindrait, Stranorlar, Co. Donegal
</t>
  </si>
  <si>
    <t>F93FCR6</t>
  </si>
  <si>
    <t>Mixed Care</t>
  </si>
  <si>
    <t>09/03/2023</t>
  </si>
  <si>
    <t>396378</t>
  </si>
  <si>
    <t>Rowanfield House, Supervised Residential Unit, Clar Road, Donegal Town</t>
  </si>
  <si>
    <t>F94KP02</t>
  </si>
  <si>
    <t>Person In Charge,Unsure</t>
  </si>
  <si>
    <t>645988</t>
  </si>
  <si>
    <t>Arus Carolan Community Nursing Unit, Castle Street, Mohill, Co. Leitrim</t>
  </si>
  <si>
    <t>N41R9T3</t>
  </si>
  <si>
    <t>27/02/2023</t>
  </si>
  <si>
    <t>592930</t>
  </si>
  <si>
    <t>Breffni Care Centre, Ballyconnell, Co. Cavan</t>
  </si>
  <si>
    <t>H14X048</t>
  </si>
  <si>
    <t>10/04/2023</t>
  </si>
  <si>
    <t>213569</t>
  </si>
  <si>
    <t xml:space="preserve">Radharc na Sleibhte, Convent Road, Carndonagh, Co. Donegal </t>
  </si>
  <si>
    <t>F93YY36</t>
  </si>
  <si>
    <t>17/04/2023</t>
  </si>
  <si>
    <t>770390</t>
  </si>
  <si>
    <t>Ballytrim House, Raphoe, Co. Donegal</t>
  </si>
  <si>
    <t>F93PK22</t>
  </si>
  <si>
    <t>775722</t>
  </si>
  <si>
    <t>Carndonagh Community Hospital, Convent Road, Carndonagh, Co. Donegal</t>
  </si>
  <si>
    <t>F93EW7T</t>
  </si>
  <si>
    <t>11/04/2023</t>
  </si>
  <si>
    <t>904450</t>
  </si>
  <si>
    <t>Benbulben Lodge ( temporary accommodation for Castlecourt House Cliffoney Residents), Co. Sligo</t>
  </si>
  <si>
    <t>F91R578</t>
  </si>
  <si>
    <t>Self-reporting by HCWs</t>
  </si>
  <si>
    <t>537610</t>
  </si>
  <si>
    <t>Virginia Community Health Centre, Dublin Road, Virginia Cavan</t>
  </si>
  <si>
    <t>A82AH29</t>
  </si>
  <si>
    <t>319223</t>
  </si>
  <si>
    <t>Community Hospital, Ramelton, Letterkenny, Co. Donegal</t>
  </si>
  <si>
    <t>F92PX58</t>
  </si>
  <si>
    <t>Local LTCF records</t>
  </si>
  <si>
    <t>638638</t>
  </si>
  <si>
    <t>St. Mary`s Residential Centre, Shercock Road, Castleblayney, Co. Monaghan</t>
  </si>
  <si>
    <t>A75TD61</t>
  </si>
  <si>
    <t>09/11/2022</t>
  </si>
  <si>
    <t>Suaimhneas House, Pearce Road, Sligo</t>
  </si>
  <si>
    <t>F91DY6C</t>
  </si>
  <si>
    <t>02/10/2022</t>
  </si>
  <si>
    <t>478746</t>
  </si>
  <si>
    <t>Donegal Community Hospital, Ballybofey Road, Donegal Town, Co. Donegal</t>
  </si>
  <si>
    <t>F94V670</t>
  </si>
  <si>
    <t>606064</t>
  </si>
  <si>
    <t>Linden House, SRU, SMHS, Keash Road, Ballymote, Co. Sligo</t>
  </si>
  <si>
    <t>F56P293</t>
  </si>
  <si>
    <t>435435</t>
  </si>
  <si>
    <t>Aras Mhathair Pol, Castlerea, Knockroe, Castlerea, Co. Roscommon</t>
  </si>
  <si>
    <t>F45X891</t>
  </si>
  <si>
    <t>Roscommon</t>
  </si>
  <si>
    <t>HSE WEST</t>
  </si>
  <si>
    <t>09/12/2022</t>
  </si>
  <si>
    <t>Person In Charge,CHO HR office</t>
  </si>
  <si>
    <t>Person In Charge,COVAX/IIS system portal,Local LTCF records</t>
  </si>
  <si>
    <t>058146</t>
  </si>
  <si>
    <t>Dalton Community Nursing Unit, Claremorris, Convent Road, Claremorris, Co. Mayo</t>
  </si>
  <si>
    <t>F12TN30</t>
  </si>
  <si>
    <t>Mayo</t>
  </si>
  <si>
    <t>27/10/2022</t>
  </si>
  <si>
    <t>083155</t>
  </si>
  <si>
    <t>Aras Mhuire Tuam, HSE West, Dublin Road, Tuam. Co. Galway</t>
  </si>
  <si>
    <t>H54A373</t>
  </si>
  <si>
    <t>Galway</t>
  </si>
  <si>
    <t>12/10/2022</t>
  </si>
  <si>
    <t>835167</t>
  </si>
  <si>
    <t>Ballinasloe Community Nursing Unit, Creagh Road, Ballinasloe, Co. Mayo</t>
  </si>
  <si>
    <t>H53P2E2</t>
  </si>
  <si>
    <t>16/12/2022</t>
  </si>
  <si>
    <t>338545</t>
  </si>
  <si>
    <t>Aras Ronain CNU Aran Islands, Manister, Kilronan, Inishmore, Aran Islands</t>
  </si>
  <si>
    <t>H91NX90</t>
  </si>
  <si>
    <t>18/10/2023</t>
  </si>
  <si>
    <t>244150</t>
  </si>
  <si>
    <t>Plunkett Community Nursing Unit, Boyle, Elphin Street, Boyle, Co. Roscommon</t>
  </si>
  <si>
    <t>F52HN88 </t>
  </si>
  <si>
    <t>959481</t>
  </si>
  <si>
    <t>Belmullet &amp; Aras Deirbhle, Aras Deirbhle, Belmullet Community Hospital, Belmullet, Co.. Mayo</t>
  </si>
  <si>
    <t>F26K1H9</t>
  </si>
  <si>
    <t>15/11/2022</t>
  </si>
  <si>
    <t>046280</t>
  </si>
  <si>
    <t>St. Brendans Loughrea, Lake Road, Loughrea, Co. Galway</t>
  </si>
  <si>
    <t>H62ND89</t>
  </si>
  <si>
    <t>536798</t>
  </si>
  <si>
    <t xml:space="preserve">Sacred Heart Roscommon, Sacred Heart Hospital &amp; Care Home, Golf Link Road, Co. Roscommon
</t>
  </si>
  <si>
    <t>F42W866</t>
  </si>
  <si>
    <t>08/12/2022</t>
  </si>
  <si>
    <t>716916</t>
  </si>
  <si>
    <t>St. Fionnan’s Achill, Achill Sound, Co. Mayo</t>
  </si>
  <si>
    <t>F28C996</t>
  </si>
  <si>
    <t>816012</t>
  </si>
  <si>
    <t>St. Annes Community Nursing Unit, Clifden, Westport Road, Clifden, Co. Galway</t>
  </si>
  <si>
    <t>H71VE89</t>
  </si>
  <si>
    <t>15/12/2022</t>
  </si>
  <si>
    <t>331973</t>
  </si>
  <si>
    <t>Swinford District Hospital, Swinford, Co. Mayo</t>
  </si>
  <si>
    <t>F12K229</t>
  </si>
  <si>
    <t>Local LTCF records,Other</t>
  </si>
  <si>
    <t>973463</t>
  </si>
  <si>
    <t>Sacred Heart Castlebarr, Pontoon Road, Castlebar. Co. Mayo</t>
  </si>
  <si>
    <t>F23XV38</t>
  </si>
  <si>
    <t>Ballina District (St Joseph's), Ballina, Co. Mayo</t>
  </si>
  <si>
    <t>F26N9P5</t>
  </si>
  <si>
    <t>974361</t>
  </si>
  <si>
    <t>Unit 5 &amp; 6 Merlin Park	Merlin Park University Hospital, Galway</t>
  </si>
  <si>
    <t>H91N973</t>
  </si>
  <si>
    <t>06/12/2022</t>
  </si>
  <si>
    <t>936192</t>
  </si>
  <si>
    <t>An Coilin, St. Mary’s Campus Castlebar, Co. Mayo</t>
  </si>
  <si>
    <t>F23H744</t>
  </si>
  <si>
    <t>17/11/2022</t>
  </si>
  <si>
    <t>552774</t>
  </si>
  <si>
    <t>Aras Mhic Dara Carraroe, Barrarderry, Carraroe,Co. Galway</t>
  </si>
  <si>
    <t>H91AE16</t>
  </si>
  <si>
    <t>11/11/2022</t>
  </si>
  <si>
    <t>451596</t>
  </si>
  <si>
    <t>St. Augustine Community Nursing Unit, Ballina, Cathedral Road, Ballina, Co. Mayo</t>
  </si>
  <si>
    <t>F26XN53</t>
  </si>
  <si>
    <t>14/12/2022</t>
  </si>
  <si>
    <t>402024</t>
  </si>
  <si>
    <t>Mac Bride Westport, Westport. Co. Mayo</t>
  </si>
  <si>
    <t>F28XF79</t>
  </si>
  <si>
    <t>19/10/2022</t>
  </si>
  <si>
    <t>266091</t>
  </si>
  <si>
    <t>Teach Aisling, Westport Rad, Castlebar, Westport Road, Castlebar. Co. Mayo</t>
  </si>
  <si>
    <t>F23R528</t>
  </si>
  <si>
    <t>COVAX/IIS system portal,Local LTCF records</t>
  </si>
  <si>
    <t>052007</t>
  </si>
  <si>
    <t>Tearmanns Ward, St Camillus, Limerick</t>
  </si>
  <si>
    <t>Limerick</t>
  </si>
  <si>
    <t>HSE MIDWEST</t>
  </si>
  <si>
    <t>COVAX/IIS system portal,Other</t>
  </si>
  <si>
    <t>012742</t>
  </si>
  <si>
    <t>Ivernia, Croom, C.o Limerick</t>
  </si>
  <si>
    <t>272122</t>
  </si>
  <si>
    <t>Cappahard Lodge, Tulla Road, Ennis, Co. Clare</t>
  </si>
  <si>
    <t>V95CR19</t>
  </si>
  <si>
    <t>289427</t>
  </si>
  <si>
    <t>St Camillus Hospital, Limerick</t>
  </si>
  <si>
    <t>16/04/2023</t>
  </si>
  <si>
    <t>686455</t>
  </si>
  <si>
    <t>Ferndale, Dooradoyle, Co. Limerick</t>
  </si>
  <si>
    <t>COVAX/IIS system portal</t>
  </si>
  <si>
    <t>716671</t>
  </si>
  <si>
    <t>Community Hospital of the Assumption, Castlemeadows, Co. Tipperary</t>
  </si>
  <si>
    <t>E41YN59</t>
  </si>
  <si>
    <t>Tipperary North</t>
  </si>
  <si>
    <t>Tipperary</t>
  </si>
  <si>
    <t>02/05/2023</t>
  </si>
  <si>
    <t>367743</t>
  </si>
  <si>
    <t>Dean Maxwell CNU, Roscrea, Co. Tipperary</t>
  </si>
  <si>
    <t>E53NX53</t>
  </si>
  <si>
    <t>310282</t>
  </si>
  <si>
    <t>St Josephs Hospital, Ennis, Co. Clare</t>
  </si>
  <si>
    <t>Clare</t>
  </si>
  <si>
    <t>15/04/2023</t>
  </si>
  <si>
    <t>304830</t>
  </si>
  <si>
    <t>Regina Community Hospital, Coolaclare Road, Kilrush, Co. Clare</t>
  </si>
  <si>
    <t>V15NH28</t>
  </si>
  <si>
    <t>947495</t>
  </si>
  <si>
    <t>St Itas Community Hospital, Newcastlewest, Co. Limerick</t>
  </si>
  <si>
    <t>V42HD66</t>
  </si>
  <si>
    <t>169514</t>
  </si>
  <si>
    <t>Newstrand, Ennis Road, Limerick</t>
  </si>
  <si>
    <t>315560</t>
  </si>
  <si>
    <t xml:space="preserve">Ennistymon Community Hospital, Ennistymon, Co. Clare </t>
  </si>
  <si>
    <t>V95CD58</t>
  </si>
  <si>
    <t>352961</t>
  </si>
  <si>
    <t>St Conlons , Church Road, Nenagh, Co. Tpperary</t>
  </si>
  <si>
    <t>E45NW66</t>
  </si>
  <si>
    <t>909493</t>
  </si>
  <si>
    <t>Raheen Community Hospital, Tuamgraney, Co. Clare</t>
  </si>
  <si>
    <t>V94AE71</t>
  </si>
  <si>
    <t>187198</t>
  </si>
  <si>
    <t>O Connell House, Newcastle West, Co. Limerick</t>
  </si>
  <si>
    <t>Orchard Lodge, Kilrush , Co. Clare</t>
  </si>
  <si>
    <t>204413</t>
  </si>
  <si>
    <t>Orchard Grove, Gort Road , Ennis, Co. Clare</t>
  </si>
  <si>
    <t>837130</t>
  </si>
  <si>
    <t>Cois Mara, Spanish Point, Co. Clare</t>
  </si>
  <si>
    <t>547824</t>
  </si>
  <si>
    <t>Kinsale Community Hospital, Kinsale, Co. Cork</t>
  </si>
  <si>
    <t>P17AO27</t>
  </si>
  <si>
    <t>Cork-South Lee</t>
  </si>
  <si>
    <t>HSE SOUTH</t>
  </si>
  <si>
    <t>17/05/2023</t>
  </si>
  <si>
    <t>789521</t>
  </si>
  <si>
    <t xml:space="preserve">Gougane Barra House, Western Road, Cork </t>
  </si>
  <si>
    <t>T12H36R</t>
  </si>
  <si>
    <t>Cork-North Lee</t>
  </si>
  <si>
    <t>Cork</t>
  </si>
  <si>
    <t>471914</t>
  </si>
  <si>
    <t>Midleton Community Hospital, Midelton, Co. Cork</t>
  </si>
  <si>
    <t>P25DT96</t>
  </si>
  <si>
    <t>679723</t>
  </si>
  <si>
    <t>Macroom Community Hospital, Macroom, Co. Cork</t>
  </si>
  <si>
    <t>P12AX83</t>
  </si>
  <si>
    <t>386591</t>
  </si>
  <si>
    <t>Cahersiveen Community Hospital, Cahersiveen, Co. Kerry</t>
  </si>
  <si>
    <t>V23PW84</t>
  </si>
  <si>
    <t>Kerry</t>
  </si>
  <si>
    <t>Person In Charge,COVAX/IIS system portal,Local LTCF records,Self-reporting by HCWs</t>
  </si>
  <si>
    <t>934815</t>
  </si>
  <si>
    <t>St. Josephs Unit, Listowel Community Hospital, Greenville, Listowel, Co.Kerry</t>
  </si>
  <si>
    <t>V31RF79</t>
  </si>
  <si>
    <t>Other Care (not listed above)</t>
  </si>
  <si>
    <t>19/05/2023</t>
  </si>
  <si>
    <t>670423</t>
  </si>
  <si>
    <t>St. Finbarr's Hospital, Douglas Road, Cork</t>
  </si>
  <si>
    <t>T12XH60</t>
  </si>
  <si>
    <t>11/03/2023</t>
  </si>
  <si>
    <t>905310</t>
  </si>
  <si>
    <t>St. Josephs Unit - Bantry General Hospital, Cork</t>
  </si>
  <si>
    <t>P75DX93</t>
  </si>
  <si>
    <t>Cork West</t>
  </si>
  <si>
    <t>Person In Charge,Other</t>
  </si>
  <si>
    <t>046983</t>
  </si>
  <si>
    <t>Kenmare Community Nursing Unit, Kenmare, Co. Kerry</t>
  </si>
  <si>
    <t>V93AW24</t>
  </si>
  <si>
    <t>08/11/2022</t>
  </si>
  <si>
    <t>068039</t>
  </si>
  <si>
    <t>Cois Abhann, Cork City</t>
  </si>
  <si>
    <t>P36Y525</t>
  </si>
  <si>
    <t>13/04/2023</t>
  </si>
  <si>
    <t>371696</t>
  </si>
  <si>
    <t>Tralee Community Nursing Unit, Tralee, Co. Kerry</t>
  </si>
  <si>
    <t>V92YC82</t>
  </si>
  <si>
    <t>03/04/2023</t>
  </si>
  <si>
    <t>457062</t>
  </si>
  <si>
    <t xml:space="preserve">Castletownbere Community Hospital, Castletownbere, Co. Cork </t>
  </si>
  <si>
    <t>P75PW81</t>
  </si>
  <si>
    <t>172309</t>
  </si>
  <si>
    <t>Ballincollig Community Nursing Unit, Ballingcollig, Co. Cork</t>
  </si>
  <si>
    <t>P31PT10</t>
  </si>
  <si>
    <t>604039</t>
  </si>
  <si>
    <t>Ard na nDeise, Cleaboy, Waterford</t>
  </si>
  <si>
    <t>X91C5FK</t>
  </si>
  <si>
    <t>Waterford</t>
  </si>
  <si>
    <t>HSE SOUTH EAST</t>
  </si>
  <si>
    <t>14/03/2023</t>
  </si>
  <si>
    <t>Person In Charge,COVAX/IIS dashboard</t>
  </si>
  <si>
    <t>118819</t>
  </si>
  <si>
    <t>Beechwood Hostel, Rathnapish, Mental Health Service, Carlow</t>
  </si>
  <si>
    <t>R93Y660</t>
  </si>
  <si>
    <t>Carlow</t>
  </si>
  <si>
    <t>118796</t>
  </si>
  <si>
    <t>Gorey District Hospital, Gorey, Co. Wexford</t>
  </si>
  <si>
    <t>Y25X3Y5</t>
  </si>
  <si>
    <t>Wexford</t>
  </si>
  <si>
    <t>Springmount, Community Hospital Grounds, Dungarvan, Co. Waterford</t>
  </si>
  <si>
    <t>840635</t>
  </si>
  <si>
    <t>District Hospital, Athy Road, Carlow</t>
  </si>
  <si>
    <t>R93Y2V0</t>
  </si>
  <si>
    <t>717821</t>
  </si>
  <si>
    <t>Lorica Residence, William Street, Cashel, Co. Tipperary.</t>
  </si>
  <si>
    <t>E25YC99</t>
  </si>
  <si>
    <t>Tipperary South</t>
  </si>
  <si>
    <t>252490</t>
  </si>
  <si>
    <t>Sacred Heart, Old Dublin Road, Carlow</t>
  </si>
  <si>
    <t>R93V825</t>
  </si>
  <si>
    <t>577784</t>
  </si>
  <si>
    <t>Castlecomer District Hospital, Dunaguilen, Castlecomer, Co. Kilkenny</t>
  </si>
  <si>
    <t>R95A5XC</t>
  </si>
  <si>
    <t>KIlkenny</t>
  </si>
  <si>
    <t>608471</t>
  </si>
  <si>
    <t>Cashel Residential, Our Lady’s Hospital, The Green, Cashel, Co. Tipperary.</t>
  </si>
  <si>
    <t>E25P407</t>
  </si>
  <si>
    <t>382975</t>
  </si>
  <si>
    <t>St Johns Hospital, Enniscorthy, Co. Wexford</t>
  </si>
  <si>
    <t>01/03/2023</t>
  </si>
  <si>
    <t>744209</t>
  </si>
  <si>
    <t>St. Theresa’s Hospital, Clogheen, Co. Tipperary.</t>
  </si>
  <si>
    <t>E21Y447</t>
  </si>
  <si>
    <t>195414</t>
  </si>
  <si>
    <t xml:space="preserve">Sao Paulo, Wexford Residential Intellectual Disability Service, Clonhaston, Enniscorthy, Co. Wexford </t>
  </si>
  <si>
    <t>Y21E6X3</t>
  </si>
  <si>
    <t>05/12/2022</t>
  </si>
  <si>
    <t>Person In Charge,COVAX/IIS system portal,Self-reporting by HCWs</t>
  </si>
  <si>
    <t>455037</t>
  </si>
  <si>
    <t>Cluain Arann &amp; Community Nursing Unit, Avondale Crescent, Tipperary Town, Co. Tipperary.</t>
  </si>
  <si>
    <t>E34H563</t>
  </si>
  <si>
    <t>947167</t>
  </si>
  <si>
    <t>56 Westlands Hostel, St. John's Road, Wexford Town, Enniscorthy, Co. Wexford</t>
  </si>
  <si>
    <t>746074</t>
  </si>
  <si>
    <t>Abbeygale House, Farnogue Residential Unit, Old Hospital Road, Wexford</t>
  </si>
  <si>
    <t>Y35HK84</t>
  </si>
  <si>
    <t>316116</t>
  </si>
  <si>
    <t>St Columbas Hospital, Kilkenny</t>
  </si>
  <si>
    <t>R95YY96</t>
  </si>
  <si>
    <t>144757</t>
  </si>
  <si>
    <t xml:space="preserve">Ré Nua, Lower Green, Cashel, Co. Tipperary. </t>
  </si>
  <si>
    <t>E25AN88</t>
  </si>
  <si>
    <t>499772</t>
  </si>
  <si>
    <t>Garyshane House, Glenconnor Road, Gortmaloge, Clonmel, Co. Tipperary.</t>
  </si>
  <si>
    <t>E91D667</t>
  </si>
  <si>
    <t>952086</t>
  </si>
  <si>
    <t>Mount Sion Community Residence, Murgasty Road, Tipperary Town, Co. Tipperary</t>
  </si>
  <si>
    <t>E34DP11</t>
  </si>
  <si>
    <t>025223</t>
  </si>
  <si>
    <t>Sacred Heart Hostel, St. Dympna’s, Mental Health Service, Carlow</t>
  </si>
  <si>
    <t>R93DE62</t>
  </si>
  <si>
    <t>065779</t>
  </si>
  <si>
    <t>Kelvin Court, St. Dympna’s, Mental Health Service, Athy Road, Co. Carlow</t>
  </si>
  <si>
    <t>885018</t>
  </si>
  <si>
    <t>New Houghton Hospital, Hospital Road, New Ross, Co. Wexford</t>
  </si>
  <si>
    <t>Y43C821</t>
  </si>
  <si>
    <t>613475</t>
  </si>
  <si>
    <t>Waterford Residential, St. Patrick’s Way, Waterford</t>
  </si>
  <si>
    <t>X91XE86</t>
  </si>
  <si>
    <t>Courtview &amp; Montgomery Street Hostel, Mental Health Service, Carlow</t>
  </si>
  <si>
    <t>R93DF79</t>
  </si>
  <si>
    <t>449043</t>
  </si>
  <si>
    <t xml:space="preserve">Cois Cuain, Wexford Residential Intellectuall Disability Service, St. Helens, Rosslare, Co. Wexford </t>
  </si>
  <si>
    <t>Y34X67W</t>
  </si>
  <si>
    <t>047409</t>
  </si>
  <si>
    <t>Gabriel's Ward, St. Canices Hospital, Dublin Road, Maudlinsland, Co. Kilkenny</t>
  </si>
  <si>
    <t>R95P231</t>
  </si>
  <si>
    <t>Kilkenny</t>
  </si>
  <si>
    <t>990385</t>
  </si>
  <si>
    <t>Teach Saoirse, Kilnamanagh, Oulart, The Ballagh, Co. Wexford</t>
  </si>
  <si>
    <t>Y25X085</t>
  </si>
  <si>
    <t>Person In Charge,HR office,Other</t>
  </si>
  <si>
    <t>Person In Charge,COVAX/IIS system portal,Other</t>
  </si>
  <si>
    <t>425146/835860</t>
  </si>
  <si>
    <t>Dungarvan Community Hospital / Dunabbey, Springside, Dungarvan, Co. Waterford</t>
  </si>
  <si>
    <t>X35WA22</t>
  </si>
  <si>
    <t>917986</t>
  </si>
  <si>
    <t>Damien House Services, Clonmel, Tipperary</t>
  </si>
  <si>
    <t>E91X702</t>
  </si>
  <si>
    <t>912509</t>
  </si>
  <si>
    <t>Farnogue, Selskar Unit, Farnoughe House, Old Hospital Road, Wexford.</t>
  </si>
  <si>
    <t>646350</t>
  </si>
  <si>
    <t>Heywood Lodge, Community Nursing Unit, Clonmel, Co. Tipperary.</t>
  </si>
  <si>
    <t>E91NV91</t>
  </si>
  <si>
    <t>581934</t>
  </si>
  <si>
    <t xml:space="preserve">Birchwood, Wexford Residential Intellectual Disability Service, Ballyboggan Lower, Castlebridge, Co. Wexford </t>
  </si>
  <si>
    <t>Y35R889</t>
  </si>
  <si>
    <t>133829</t>
  </si>
  <si>
    <t xml:space="preserve">Wexford Residential Intellectual Disability Services, Dawn House, Belvedere Rd, Wexford </t>
  </si>
  <si>
    <t>Y35HR70</t>
  </si>
  <si>
    <t>944616</t>
  </si>
  <si>
    <t>Elm Park Drive Hostel, Rathnapish, Mental Health Service, Carlow</t>
  </si>
  <si>
    <t>R93WP99</t>
  </si>
  <si>
    <t>141091</t>
  </si>
  <si>
    <t>Greenbanks House, Athy Road, Mental Health Service, Carlow</t>
  </si>
  <si>
    <t>Alacantra Residence, Mental Health Services, Freshford Road, Co. Kilkenny</t>
  </si>
  <si>
    <t>774916</t>
  </si>
  <si>
    <t>DOP Kilkenny, St. Lukes Hospital, Kilkenny</t>
  </si>
  <si>
    <t>R95FY71</t>
  </si>
  <si>
    <t>Community Homes, Odhran Lodge, St. Otteran's Hospital Campus, John's Hill, Waterford</t>
  </si>
  <si>
    <t>861920</t>
  </si>
  <si>
    <t>Florence House, Daphne View, Enniscorthy, Co. Wexford</t>
  </si>
  <si>
    <t>Y21FX79</t>
  </si>
  <si>
    <t>825625</t>
  </si>
  <si>
    <t>Wexford Residential Intellectual Disability Services, Rivendell, Kitestown, Crossabeg, Co. Wexford</t>
  </si>
  <si>
    <t>Y35WF90</t>
  </si>
  <si>
    <t>474052</t>
  </si>
  <si>
    <t>Millview, St. John's Hospital Grounds, Munster Hill, Enniscorthy, Co. Wexford</t>
  </si>
  <si>
    <t>893662</t>
  </si>
  <si>
    <t>Radharc Nua, Wexford Residential Intellectual Disability Service, Tombrack, Ferns, Enniscorthy, Co. Wexford</t>
  </si>
  <si>
    <t>Y21NH79</t>
  </si>
  <si>
    <t>Leeside, Tullamaine, Callan, Co. Kilkenny</t>
  </si>
  <si>
    <t>204512</t>
  </si>
  <si>
    <t xml:space="preserve">Wexford Residential Intellectual Disability Services, Summerhill House, Summerhill, Enniscorthy, Co. Wexford </t>
  </si>
  <si>
    <t>Y21V0H6</t>
  </si>
  <si>
    <t>653099</t>
  </si>
  <si>
    <t>Caomhnu Residence, Mental Health Services, Kilcreene, Co. Kilkenny</t>
  </si>
  <si>
    <t>160894</t>
  </si>
  <si>
    <t>Department of Psychiatry, University Hospital Waterford, Waterford</t>
  </si>
  <si>
    <t>X91ER8E</t>
  </si>
  <si>
    <t>Tus Nua, St. Johns Campus, Enniscorthy</t>
  </si>
  <si>
    <t>584126</t>
  </si>
  <si>
    <t>Park Lodge, Athy Road, Health Service, Co. Carlow</t>
  </si>
  <si>
    <t>R93HW66</t>
  </si>
  <si>
    <t>599793</t>
  </si>
  <si>
    <t>St. Aidans Ward, Waterford Residential Care Centre, St. Patrick's Way, Waterford</t>
  </si>
  <si>
    <t>339597</t>
  </si>
  <si>
    <t>Croí an Tobair Residence, Mental Health Service, Oylegate, Enniscorthy, Co. Wexford</t>
  </si>
  <si>
    <t>535371</t>
  </si>
  <si>
    <t>58 Westlands, St. John's Road, Townparks,Wexford Town, Co. Wexford</t>
  </si>
  <si>
    <t>447445</t>
  </si>
  <si>
    <t>Kincora Residence, Mental Health Service, Sion Road, Co. Kilkenny</t>
  </si>
  <si>
    <t>635026</t>
  </si>
  <si>
    <t>Glenville House, Mental Health Service, St. Luke's Hospital Campus, Western Road, Clonmel, Co. Tipperary.</t>
  </si>
  <si>
    <t>E91ND83</t>
  </si>
  <si>
    <t>An Tearnann, Respite Unit, St. John’s Hospital Campus, Enniscorthy, Co. Wexford</t>
  </si>
  <si>
    <t>Y21X2V0</t>
  </si>
  <si>
    <t>Ardamine, Riverschapel, Ardamine, Courtown, Co. Wexford</t>
  </si>
  <si>
    <t>241456</t>
  </si>
  <si>
    <t>Altamount Residence, Mental Health Services, Dublin Road, Co. Kilkenny</t>
  </si>
  <si>
    <t>257181</t>
  </si>
  <si>
    <t>Lismore Residence, Mental Health Services, Sion Road, Co. Kilkenny</t>
  </si>
  <si>
    <t>047638</t>
  </si>
  <si>
    <t>Havenview,St. Johns Hospital, Enniscorthy, Co. Wexford</t>
  </si>
  <si>
    <t>757421</t>
  </si>
  <si>
    <t>Grangemore, St. Otteran’s Hospital, John’s Hill, Waterford</t>
  </si>
  <si>
    <t>X91DK31</t>
  </si>
  <si>
    <t>Group Homes: (Ardmore Sycamore Drive; Atlantis Dublin Road; 34 Riverside Drive; 27 Beechpark; 28 Beechpark), Kilkenny</t>
  </si>
  <si>
    <t>075037</t>
  </si>
  <si>
    <t>40 Kerlogue Road, Dublin 4</t>
  </si>
  <si>
    <t>D04CX34</t>
  </si>
  <si>
    <t>Dublin South</t>
  </si>
  <si>
    <t>HSE EAST</t>
  </si>
  <si>
    <t>Wicklow Community Unit, Ball Alley, Wicklow Town, Co. Wicklow</t>
  </si>
  <si>
    <t>A67XC56</t>
  </si>
  <si>
    <t>Wicklow</t>
  </si>
  <si>
    <t>Whitethorn House, Vergemount Mental Health Facility, Clonskeagh Road, Clonskeagh, Dublin 6</t>
  </si>
  <si>
    <t>D06EY15</t>
  </si>
  <si>
    <t>CoisCeim, Vergemount Mental Health Facility, Clonskeagh Road, Clonskeagh, Dublin 6</t>
  </si>
  <si>
    <t>294155</t>
  </si>
  <si>
    <t>MOREHAMPTON LODGE, 113 MOREHAMPTON ROAD, DUBLIN 4</t>
  </si>
  <si>
    <t>D04N563</t>
  </si>
  <si>
    <t>921297</t>
  </si>
  <si>
    <t>Swanlea House, 70 Grosvenor Road, Rathmines, Dublin 6</t>
  </si>
  <si>
    <t>D06RH67</t>
  </si>
  <si>
    <t>253367</t>
  </si>
  <si>
    <t xml:space="preserve">
St. Colmans Residential Care Centre, Rathdrum, Co. Wicklow</t>
  </si>
  <si>
    <t>HR office</t>
  </si>
  <si>
    <t>LeBrun House, Vergemount Mental Health Facility, Clonskeagh Road, Clonskeagh, Dublin 6</t>
  </si>
  <si>
    <t>685854</t>
  </si>
  <si>
    <t>Clonskeagh Community Nursing Unit</t>
  </si>
  <si>
    <t>D06V406</t>
  </si>
  <si>
    <t xml:space="preserve">Dublin </t>
  </si>
  <si>
    <t>519197</t>
  </si>
  <si>
    <t xml:space="preserve">Dalkey Community Unit for Older Persons, Co. Dublin </t>
  </si>
  <si>
    <t>A96X603</t>
  </si>
  <si>
    <t>Person In Charge,Self-reporting by HCWs,Other</t>
  </si>
  <si>
    <t>302300</t>
  </si>
  <si>
    <t>BALTINGLASS COMMUNITY HOSPITAL, CO. WICKLOW</t>
  </si>
  <si>
    <t>W91EK59</t>
  </si>
  <si>
    <t>13/02/2023</t>
  </si>
  <si>
    <t>140629</t>
  </si>
  <si>
    <t>Tymon North Community Unit, Tallaght, Dublin 24</t>
  </si>
  <si>
    <t>D24Y2XD</t>
  </si>
  <si>
    <t>COVAX/IIS dashboard,Local LTCF records,Self-reporting by HCWs</t>
  </si>
  <si>
    <t>857749</t>
  </si>
  <si>
    <t>Meath Community Nursing Unit, 1-9 Heytesbury St, Wood Quay, Dublin 8</t>
  </si>
  <si>
    <t>D08Y1TW</t>
  </si>
  <si>
    <t>10/05/2023</t>
  </si>
  <si>
    <t>799650</t>
  </si>
  <si>
    <t>St Vincent's Hospital Athy, Co. Kildare</t>
  </si>
  <si>
    <t>R14AY22</t>
  </si>
  <si>
    <t>Kildare</t>
  </si>
  <si>
    <t>Person In Charge,COVAX/IIS system portal,COVAX/IIS dashboard,Local LTCF records,Other</t>
  </si>
  <si>
    <t>266268</t>
  </si>
  <si>
    <t>Cherry Orchard Hospital, Ballyfermot, Dublin 10</t>
  </si>
  <si>
    <t>D108Y21</t>
  </si>
  <si>
    <t>Dublin North</t>
  </si>
  <si>
    <t>890876</t>
  </si>
  <si>
    <t>Maynooth Community Care Unit, Leinster Street, Maynooth, Co. Kildare</t>
  </si>
  <si>
    <t>W23HT28</t>
  </si>
  <si>
    <t>National HR office if HSE</t>
  </si>
  <si>
    <t>110042</t>
  </si>
  <si>
    <t>St. Ita's Ward, St. Brigid's Hospital, Kells Road, Ardee, Co. Louth</t>
  </si>
  <si>
    <t>A92DRN0</t>
  </si>
  <si>
    <t>Louth</t>
  </si>
  <si>
    <t>15/03/2023</t>
  </si>
  <si>
    <t>344195</t>
  </si>
  <si>
    <t>Lios na Greine, Co. Louth</t>
  </si>
  <si>
    <t>A91PE09</t>
  </si>
  <si>
    <t>155364</t>
  </si>
  <si>
    <t>St Vincent's Care Centre, Coosan Road, Athlone, Co. Westmeath</t>
  </si>
  <si>
    <t>N37A3K5</t>
  </si>
  <si>
    <t>Westmeath</t>
  </si>
  <si>
    <t>HSE MIDLANDS</t>
  </si>
  <si>
    <t>057545</t>
  </si>
  <si>
    <t>Birr Community Nursing Unit, Sandymount, Birr, Co. Offaly</t>
  </si>
  <si>
    <t>R42VN80</t>
  </si>
  <si>
    <t>Offaly</t>
  </si>
  <si>
    <t>25/04/2023</t>
  </si>
  <si>
    <t>191164</t>
  </si>
  <si>
    <t>Boyne View House Nursing Home, Dublin Road, Drogheda, Co. Louth</t>
  </si>
  <si>
    <t>A92K295</t>
  </si>
  <si>
    <t>Person In Charge,COVAX/IIS dashboard,Self-reporting by HCWs,Other</t>
  </si>
  <si>
    <t>861760</t>
  </si>
  <si>
    <t>Cluain Lir Community Nursing Unit, Old Longford Road, Mullingar, Co. Westmeath</t>
  </si>
  <si>
    <t>N91T267</t>
  </si>
  <si>
    <t>086484</t>
  </si>
  <si>
    <t>St.Joseph's CNU, Trim, Co. Meath</t>
  </si>
  <si>
    <t>C15P592</t>
  </si>
  <si>
    <t>Meath</t>
  </si>
  <si>
    <t>02/03/2023</t>
  </si>
  <si>
    <t>289526</t>
  </si>
  <si>
    <t>Grove House, Gort na Nóir, Abbeyleix, Co. Laois</t>
  </si>
  <si>
    <t>R32Y052</t>
  </si>
  <si>
    <t>Laois</t>
  </si>
  <si>
    <t>10/11/2022</t>
  </si>
  <si>
    <t>086750</t>
  </si>
  <si>
    <t>St. Mary's Hospital, Dublin Road, Drogheda, Co. Louth</t>
  </si>
  <si>
    <t>A92X862</t>
  </si>
  <si>
    <t>181332</t>
  </si>
  <si>
    <t>St. Joseph's Hospital, Townspark, Ardee, Co. Louth</t>
  </si>
  <si>
    <t>A92Y394</t>
  </si>
  <si>
    <t>Person In Charge,COVAX/IIS system portal</t>
  </si>
  <si>
    <t>447872</t>
  </si>
  <si>
    <t>St. Vincent's Community Nursing Unit, Mountmellick, Co. Laois</t>
  </si>
  <si>
    <t>R32HK85</t>
  </si>
  <si>
    <t>359366</t>
  </si>
  <si>
    <t>St. Oliver Plunkett Community Unit, Dublin Road, Dundalk, Co. Louth</t>
  </si>
  <si>
    <t>A91E671</t>
  </si>
  <si>
    <t>06/12/2023</t>
  </si>
  <si>
    <t>061870</t>
  </si>
  <si>
    <t>Abbeyleix Community Nursing Unit, Co. Laois</t>
  </si>
  <si>
    <t>R32FV52</t>
  </si>
  <si>
    <t>23/04/2023</t>
  </si>
  <si>
    <t>316239</t>
  </si>
  <si>
    <t>Beaufort House Communiy Nuring Unit, Navan, Co. Meath</t>
  </si>
  <si>
    <t>C15N82V</t>
  </si>
  <si>
    <t>19/03/2023</t>
  </si>
  <si>
    <t>753447</t>
  </si>
  <si>
    <t>St. Brigids Hospital, Shaen, Co. Laois</t>
  </si>
  <si>
    <t>R32FD60</t>
  </si>
  <si>
    <t>043371</t>
  </si>
  <si>
    <t>Ofalia house CNU, St Mary's Road, Edenderry, Co. Offaly</t>
  </si>
  <si>
    <t>R45K726</t>
  </si>
  <si>
    <t>19/04/2023</t>
  </si>
  <si>
    <t>261706</t>
  </si>
  <si>
    <t>Seanchara/Clarehaven Community Unit, St. Canices Road, Finglas, Dublin 11</t>
  </si>
  <si>
    <t>D11WD50</t>
  </si>
  <si>
    <t>11/05/2023</t>
  </si>
  <si>
    <t>419992</t>
  </si>
  <si>
    <t xml:space="preserve">Saint Mary's Hospital, Acres Road, Phoenix Park, Chapelizod, Dublin 20
</t>
  </si>
  <si>
    <t>D20TY72</t>
  </si>
  <si>
    <t>105925</t>
  </si>
  <si>
    <t>Navan Road Community Unit, Kempton Estate, Navan Road, Dublin 7</t>
  </si>
  <si>
    <t>D07R864</t>
  </si>
  <si>
    <t>38</t>
  </si>
  <si>
    <t>155005</t>
  </si>
  <si>
    <t>Avista, St. Joseph's Center, Clonsilla, Dublin 15</t>
  </si>
  <si>
    <t>D15PX68</t>
  </si>
  <si>
    <t>280172</t>
  </si>
  <si>
    <t>Deerpark Lodge, The Talbot Group, Virginia, Co. Cavan</t>
  </si>
  <si>
    <t>A82T9F6</t>
  </si>
  <si>
    <t>Privately funded/staffed/managed</t>
  </si>
  <si>
    <t>129921</t>
  </si>
  <si>
    <t>Oak View Nursing Home, The Commons, Belturbet, Co. Cavan</t>
  </si>
  <si>
    <t>H14A585</t>
  </si>
  <si>
    <t>Section 38 funded</t>
  </si>
  <si>
    <t>926872</t>
  </si>
  <si>
    <t xml:space="preserve">Brothers of Charity, The Forts, Doon, Co. Limerick </t>
  </si>
  <si>
    <t>V94DFX4</t>
  </si>
  <si>
    <t>LImerick</t>
  </si>
  <si>
    <t>972220</t>
  </si>
  <si>
    <t>Milford Nursing Home, Milford Care Centre, Plassey Park Rd, Sreelane, Castletroy, Co. Limerick</t>
  </si>
  <si>
    <t>V94H795</t>
  </si>
  <si>
    <t>015064</t>
  </si>
  <si>
    <t>Lakes Nursing Home, Hill road, Killaloe, Co. Clare</t>
  </si>
  <si>
    <t>V94NR79</t>
  </si>
  <si>
    <t>Avista Support Services, St. Anne's, Roscrea, Tipperary</t>
  </si>
  <si>
    <t>E53ZK33</t>
  </si>
  <si>
    <t>394657</t>
  </si>
  <si>
    <t>Ard na Gaoithe, Cope Foundation, Hollyhill, Cork</t>
  </si>
  <si>
    <t>T23DW61</t>
  </si>
  <si>
    <t>Cork North</t>
  </si>
  <si>
    <t>423043</t>
  </si>
  <si>
    <t>Marymount University Hospital and Hospice, Marymount, Curraheen Road, Cork</t>
  </si>
  <si>
    <t>T12A710</t>
  </si>
  <si>
    <t>29/11/2022</t>
  </si>
  <si>
    <t>156224</t>
  </si>
  <si>
    <t>Ard Dara, Bonington, Montenotte, Cork City</t>
  </si>
  <si>
    <t>T23R745</t>
  </si>
  <si>
    <t>Section 39 funded</t>
  </si>
  <si>
    <t>477268</t>
  </si>
  <si>
    <t>CareChoice Montenotte, Middle Glanmire Road, Cork</t>
  </si>
  <si>
    <t>T23A583</t>
  </si>
  <si>
    <t>26/02/2023</t>
  </si>
  <si>
    <t>162317</t>
  </si>
  <si>
    <t xml:space="preserve">Nazareth House, Dromahane, Mallow, Co. Cork
</t>
  </si>
  <si>
    <t>P51T889</t>
  </si>
  <si>
    <t>292861</t>
  </si>
  <si>
    <t>St. Luke's Home, Castle Road, Cork</t>
  </si>
  <si>
    <t>T12PY50</t>
  </si>
  <si>
    <t>12/01/1923</t>
  </si>
  <si>
    <t>604213</t>
  </si>
  <si>
    <t>Kerry Cheshire, St. Margarets Road,Killarne, Co. Kerry</t>
  </si>
  <si>
    <t>V93X8PR</t>
  </si>
  <si>
    <t>Other Disability</t>
  </si>
  <si>
    <t>Person In Charge,National HR office if HSE</t>
  </si>
  <si>
    <t>782706</t>
  </si>
  <si>
    <t xml:space="preserve">Our Lady of Fatima Home, Oakpark, Tralee, Co. Kerry
</t>
  </si>
  <si>
    <t>V92HW58</t>
  </si>
  <si>
    <t>303864</t>
  </si>
  <si>
    <t>St. Mary of the Angels, St. John of God Kerry services, Beaufort, Killarney, Co. Kerry</t>
  </si>
  <si>
    <t>V93K738</t>
  </si>
  <si>
    <t>291345</t>
  </si>
  <si>
    <t>Kerlogue Nursing Home, Kerlogue, Co. Wexford</t>
  </si>
  <si>
    <t>Y35ND37</t>
  </si>
  <si>
    <t>934556</t>
  </si>
  <si>
    <t>Killure Bridge Nursing Home, Airport Road, Waterford</t>
  </si>
  <si>
    <t>X91NP44</t>
  </si>
  <si>
    <t>708539</t>
  </si>
  <si>
    <t>Knockeen Nursing Home, Barntown, Co. Wexford</t>
  </si>
  <si>
    <t>Y35CY80</t>
  </si>
  <si>
    <t>424149</t>
  </si>
  <si>
    <t>Padre Pio Nursing Home, Graiguenoe, Holycross, Thurles, Co. Tipperary</t>
  </si>
  <si>
    <t>E41F6F7</t>
  </si>
  <si>
    <t>SPC (St. Patrick Centre), Unit 11/12, Danville Business Park, Co. Kilkenny</t>
  </si>
  <si>
    <t>R95KD32</t>
  </si>
  <si>
    <t>012872</t>
  </si>
  <si>
    <t>Woodlands Nursing Home, Dundrum, Co. Tipperary</t>
  </si>
  <si>
    <t>E34NX20</t>
  </si>
  <si>
    <t>320304</t>
  </si>
  <si>
    <t>Carriglea Cairde Services, Carriglea, Dungarvan, Co. Waterford</t>
  </si>
  <si>
    <t>X35Y950</t>
  </si>
  <si>
    <t>HR office,Other</t>
  </si>
  <si>
    <t>216058</t>
  </si>
  <si>
    <t xml:space="preserve">Mount Carmel Community Hospital, Braemor Park, Churchtown, Dublin 14
</t>
  </si>
  <si>
    <t>D14A5R2</t>
  </si>
  <si>
    <t>792613</t>
  </si>
  <si>
    <t>Gascoigne House Nursing Home, Dublin 7</t>
  </si>
  <si>
    <t>D07HW18</t>
  </si>
  <si>
    <t>992075</t>
  </si>
  <si>
    <t>Peacehaven Trust CLG, 1&amp;2 Hillside, Greystones, Co. Wicklow</t>
  </si>
  <si>
    <t>A63FN36;A63P276;A63AV65</t>
  </si>
  <si>
    <t>272573</t>
  </si>
  <si>
    <t>Aspire Autism Spectrum Association, 30 Ballinteer Park, Ballinteer, Dublin 16</t>
  </si>
  <si>
    <t>D16F651</t>
  </si>
  <si>
    <t>538358</t>
  </si>
  <si>
    <t>St. John of God Dublin South East</t>
  </si>
  <si>
    <t>A96E223</t>
  </si>
  <si>
    <t>13/01/2023</t>
  </si>
  <si>
    <t>Sunbeam House Services, Southern Cross House, Boghall Road, Bray, Co. Wicklow</t>
  </si>
  <si>
    <t>A98RH93</t>
  </si>
  <si>
    <t>100807</t>
  </si>
  <si>
    <t>122 Terenure Nursing Home, Terenure, Dublin 6W</t>
  </si>
  <si>
    <t>D6WPW58</t>
  </si>
  <si>
    <t>16/11/2022</t>
  </si>
  <si>
    <t>529677</t>
  </si>
  <si>
    <t>Parke House Nursing Home Co. Kildare</t>
  </si>
  <si>
    <t>W23X3NR</t>
  </si>
  <si>
    <t>872087</t>
  </si>
  <si>
    <t>Sally Park Nursing Home, Sally Park Close, Firhouse, Dublin 24</t>
  </si>
  <si>
    <t>D24CC90</t>
  </si>
  <si>
    <t>004105</t>
  </si>
  <si>
    <t>Mill Lane Manor Nursing Home, Co. Kildare</t>
  </si>
  <si>
    <t>W91W329</t>
  </si>
  <si>
    <t>117317</t>
  </si>
  <si>
    <t>Peamount Healthcare, Newcastle, Co. Dublin</t>
  </si>
  <si>
    <t>D22Y008</t>
  </si>
  <si>
    <t>229</t>
  </si>
  <si>
    <t>350585</t>
  </si>
  <si>
    <t>29 Abbeypark and 14 The Grove, Abbeypark, Clane, Co. Kildare</t>
  </si>
  <si>
    <t>W91K4P6</t>
  </si>
  <si>
    <t>644547</t>
  </si>
  <si>
    <t>Oghill Nursing Home, Monasterevin, Co. Kildare</t>
  </si>
  <si>
    <t>W34YE26</t>
  </si>
  <si>
    <t>453576</t>
  </si>
  <si>
    <t>Carthage Nursing Home, Mucklagh, Tullamore, Co. Offaly</t>
  </si>
  <si>
    <t>R35EK85</t>
  </si>
  <si>
    <t>644530</t>
  </si>
  <si>
    <t>3 Boreen View, Boreen Keel, Navan, Co. Meath</t>
  </si>
  <si>
    <t>170831</t>
  </si>
  <si>
    <t>Silvergrove Nursing Home, Main Street, Clonee, Meath</t>
  </si>
  <si>
    <t>D15HW82</t>
  </si>
  <si>
    <t>HR office,CHO HR office,National HR office if HSE</t>
  </si>
  <si>
    <t>COVAX/IIS system portal,COVAX/IIS dashboard,Local LTCF records</t>
  </si>
  <si>
    <t>402581</t>
  </si>
  <si>
    <t>LarchView, Newtown, Stamullen. Co. Meath</t>
  </si>
  <si>
    <t>K32PK80</t>
  </si>
  <si>
    <t>585628</t>
  </si>
  <si>
    <t>Shrewsbury House NH, 164 Clonliffe Road, Drumcondra, Dublin 3</t>
  </si>
  <si>
    <t>DO3PF68</t>
  </si>
  <si>
    <t>04/03/2023</t>
  </si>
  <si>
    <t>226736</t>
  </si>
  <si>
    <t>MARIAN HOUSE NURSING HOME, HOLY FAITH SISTERS, GLASNEVIN, DUBLIN 11</t>
  </si>
  <si>
    <t>D11HN8F</t>
  </si>
  <si>
    <t>08/03/2023</t>
  </si>
  <si>
    <t>796895</t>
  </si>
  <si>
    <t>St. Francis Hospice, Station Road, Dublin 5</t>
  </si>
  <si>
    <t>D05E392</t>
  </si>
  <si>
    <t>Hospice Care</t>
  </si>
  <si>
    <t>446769</t>
  </si>
  <si>
    <t>Avista, St. Vincent's Centre, Navan Road, Dublin 7</t>
  </si>
  <si>
    <t>D08A895</t>
  </si>
  <si>
    <t>706498</t>
  </si>
  <si>
    <t>Santa Sabina House, Dublin 7</t>
  </si>
  <si>
    <t>DO7WK25</t>
  </si>
  <si>
    <t>449685</t>
  </si>
  <si>
    <t xml:space="preserve">Oakwood lodge Nursing Home, St. Margarets Road, St. Margarets, Co. Dublin </t>
  </si>
  <si>
    <t>K67CX23</t>
  </si>
  <si>
    <t>05/03/2023</t>
  </si>
  <si>
    <t xml:space="preserve">Prosper Fingal, Strand Street, Skerries, Co. Dublin </t>
  </si>
  <si>
    <t>163239</t>
  </si>
  <si>
    <t>Rush Nursing Home, Rush, Co. Dublin</t>
  </si>
  <si>
    <t>K56VW68</t>
  </si>
  <si>
    <t>812526</t>
  </si>
  <si>
    <t>Cara Care Centre, Northwood Road, Northwood, Santry, Dublin 9</t>
  </si>
  <si>
    <t>D09HW01</t>
  </si>
  <si>
    <t>102</t>
  </si>
  <si>
    <t>CN</t>
  </si>
  <si>
    <t>DL</t>
  </si>
  <si>
    <t>SO/LM</t>
  </si>
  <si>
    <t>MN</t>
  </si>
  <si>
    <t>RN</t>
  </si>
  <si>
    <t>MO</t>
  </si>
  <si>
    <t>G</t>
  </si>
  <si>
    <t>L</t>
  </si>
  <si>
    <t>TN</t>
  </si>
  <si>
    <t>CE</t>
  </si>
  <si>
    <t>NSL</t>
  </si>
  <si>
    <t>KY</t>
  </si>
  <si>
    <t>WC</t>
  </si>
  <si>
    <t>WD</t>
  </si>
  <si>
    <t>CW/KK</t>
  </si>
  <si>
    <t>WX</t>
  </si>
  <si>
    <t>TS</t>
  </si>
  <si>
    <t>CCA1</t>
  </si>
  <si>
    <t>CCA10</t>
  </si>
  <si>
    <t>CCA9</t>
  </si>
  <si>
    <t>CCA8</t>
  </si>
  <si>
    <t>LH</t>
  </si>
  <si>
    <t>LD/WH</t>
  </si>
  <si>
    <t>LS/OY</t>
  </si>
  <si>
    <t>MH</t>
  </si>
  <si>
    <t>NC</t>
  </si>
  <si>
    <t>RH Area A</t>
  </si>
  <si>
    <t>RH Area F</t>
  </si>
  <si>
    <t>RH Area E</t>
  </si>
  <si>
    <t>RH Area D</t>
  </si>
  <si>
    <t>RH Area C</t>
  </si>
  <si>
    <t>RH Area B</t>
  </si>
  <si>
    <t>HSE Service Directory ID number</t>
  </si>
  <si>
    <t>Name  of Long Term/Residential Care Facilty (LTCF)</t>
  </si>
  <si>
    <t>Type of LTCF (primary remit)</t>
  </si>
  <si>
    <t>Eircode</t>
  </si>
  <si>
    <t>Eligible Long-Term Residents</t>
  </si>
  <si>
    <t>Vaccinated Long-Term Residents</t>
  </si>
  <si>
    <t>% Uptake LT Residents</t>
  </si>
  <si>
    <t>Eligible Respite Residents</t>
  </si>
  <si>
    <t>Vaccinated Respite Residents</t>
  </si>
  <si>
    <t>% Uptake Respite Residents</t>
  </si>
  <si>
    <t>Respite Resident VaxPolicy Before Admision</t>
  </si>
  <si>
    <t xml:space="preserve">Date Creation </t>
  </si>
  <si>
    <t>Long term</t>
  </si>
  <si>
    <t>Respite</t>
  </si>
  <si>
    <t>2021-2022 Season</t>
  </si>
  <si>
    <t>Target Group</t>
  </si>
  <si>
    <t>HSE excl private /All</t>
  </si>
  <si>
    <t>No. Participating Healthcare Facilities</t>
  </si>
  <si>
    <t>No. Eligible</t>
  </si>
  <si>
    <t>No. Vaccinated</t>
  </si>
  <si>
    <t>% Uptake</t>
  </si>
  <si>
    <t>Change in %Uptake Between 2020-2021 and 2021-2022 Seasons</t>
  </si>
  <si>
    <t>Hospital HCWs</t>
  </si>
  <si>
    <t>HSE excl private</t>
  </si>
  <si>
    <t>All</t>
  </si>
  <si>
    <t>LTCF-HCWs</t>
  </si>
  <si>
    <t>LTCF-Long Term Residents</t>
  </si>
  <si>
    <t>LTCF-Respite Residents</t>
  </si>
  <si>
    <t>Hospital HCW Uptake</t>
  </si>
  <si>
    <t>Long-term/Residential Care Facility HCW Uptake</t>
  </si>
  <si>
    <t>Long-term/Residential Care Facility Resident Uptake</t>
  </si>
  <si>
    <t>Ireland East (UCD),  Total including NRH, Dun Laoghaire</t>
  </si>
  <si>
    <t>12/12/2022</t>
  </si>
  <si>
    <t>13/12/2022</t>
  </si>
  <si>
    <t>13/6/2022</t>
  </si>
  <si>
    <t>Donegal Community Hospital, Donegal</t>
  </si>
  <si>
    <t>Rowanfield House, Supervised Residential Unit, Donegal town</t>
  </si>
  <si>
    <t>Radharc na Sleibhte,  Convent Road, Carndonagh, Co. Donegal</t>
  </si>
  <si>
    <t>595740</t>
  </si>
  <si>
    <t>Corlurgan Community Home, Corlurgan, Co. Cavan</t>
  </si>
  <si>
    <t>H12XK63</t>
  </si>
  <si>
    <t>587844</t>
  </si>
  <si>
    <t xml:space="preserve">Manderley Lodge, Cathedral Road, Co. Cavan </t>
  </si>
  <si>
    <t>H12X232</t>
  </si>
  <si>
    <t>Killybegs Community Hospital, Killybegs, Co. Donegal</t>
  </si>
  <si>
    <t>639352</t>
  </si>
  <si>
    <t>Naomh Aine Falcarragh, Co. Donegal</t>
  </si>
  <si>
    <t>F92AY18</t>
  </si>
  <si>
    <t>627830</t>
  </si>
  <si>
    <t>Abbey Village Community  Group Homes, Kilmacrennan, Co. Donegal</t>
  </si>
  <si>
    <t>F92C653</t>
  </si>
  <si>
    <t>Arus Carolan Community Nursing Unit</t>
  </si>
  <si>
    <t>FALCARRAGH COMMUNITY HOSPITAL, CO. DONEGAL</t>
  </si>
  <si>
    <t>293936</t>
  </si>
  <si>
    <t>Buncrana community Hospital, Co. Donegal</t>
  </si>
  <si>
    <t>F93X225</t>
  </si>
  <si>
    <t>Community Hospital, Ramelton, Co. Donegal</t>
  </si>
  <si>
    <t>Lisdarn Hostel, Cavan</t>
  </si>
  <si>
    <t>Blackwater House, Saints Davnets Hospital, Rooskey, Monaghan</t>
  </si>
  <si>
    <t>421032</t>
  </si>
  <si>
    <t>St. Martin's House Falcarragh, Co. Donegal</t>
  </si>
  <si>
    <t>F92PX68</t>
  </si>
  <si>
    <t>Castlecourt House, Cooladrummom Upper, Cashelgarron, Co. Sligo</t>
  </si>
  <si>
    <t>Aras Mhuire CNU, Tuam, Co. Galway</t>
  </si>
  <si>
    <t>Mac Bride Community Nursing Unit, Westport, Co. Mayo</t>
  </si>
  <si>
    <t>Plunkett CNU, Boyle, Co. Roscommon</t>
  </si>
  <si>
    <t>F52HN88</t>
  </si>
  <si>
    <t>Sacred Heart Hospital &amp; Care Home Roscommon, Co. Roscommon</t>
  </si>
  <si>
    <t>Ballinasloe Community Nursing Unit, Ballinasloe, Co. Galway</t>
  </si>
  <si>
    <t>St Brendans Community Nursing Unit, Co. Galway</t>
  </si>
  <si>
    <t>DALTON CNU, CLAREMORRIS, CO. MAYO</t>
  </si>
  <si>
    <t>Sacred Heart Hospital, Castlebar, Co. Mayo</t>
  </si>
  <si>
    <t>St Camillus Hospital, Shelbourne Road, Limerick</t>
  </si>
  <si>
    <t>V945V24</t>
  </si>
  <si>
    <t>St. Ita's Community Hospital, Newcastle West, Co. Limerick</t>
  </si>
  <si>
    <t>840437</t>
  </si>
  <si>
    <t>Dunmanway Community Hospital, Dunmanway, Co. Cork</t>
  </si>
  <si>
    <t>P47WN27</t>
  </si>
  <si>
    <t>975559</t>
  </si>
  <si>
    <t>West Kerry Community Hospital, Co. Kerry</t>
  </si>
  <si>
    <t>V92PF65</t>
  </si>
  <si>
    <t>Castletownbere Community Hospital, Castletownbere, Co. Cork</t>
  </si>
  <si>
    <t>843728</t>
  </si>
  <si>
    <t>Killarney Community Hospitals, St. Margaret's Road, Killarney, Co. Kerry</t>
  </si>
  <si>
    <t>V93XN79</t>
  </si>
  <si>
    <t>Caherciveen Community Hospital, Caherciveen, Co. Kerry</t>
  </si>
  <si>
    <t>Cois Abhann Residential Centre</t>
  </si>
  <si>
    <t>Cork South Lee</t>
  </si>
  <si>
    <t>797892</t>
  </si>
  <si>
    <t>Youghal Community Hospital, Cork Hill, Cork</t>
  </si>
  <si>
    <t>P36HX95</t>
  </si>
  <si>
    <t>Cork North Lee</t>
  </si>
  <si>
    <t>440019</t>
  </si>
  <si>
    <t>Heather House CNU,St Marys Health Campus, Grahanabraher, Cork</t>
  </si>
  <si>
    <t>T23FFX9</t>
  </si>
  <si>
    <t>Ballincollig Community Nursing Unit, Balincollig, Co. Cork</t>
  </si>
  <si>
    <t>023564</t>
  </si>
  <si>
    <t>Kilarden House, Co. Kerry</t>
  </si>
  <si>
    <t>V92DVK2</t>
  </si>
  <si>
    <t>Kenmare Community Nursing Unit, Co. Kerry</t>
  </si>
  <si>
    <t>St Finbarr's Hospital, Douglas Road, Cork</t>
  </si>
  <si>
    <t>583075</t>
  </si>
  <si>
    <t>Deer Lodge, St Margarets Road, Killarney, Co. Kerry</t>
  </si>
  <si>
    <t>V93X348</t>
  </si>
  <si>
    <t>220406</t>
  </si>
  <si>
    <t>Writers Grove, Co. Kerry</t>
  </si>
  <si>
    <t>V31DP02</t>
  </si>
  <si>
    <t>516127</t>
  </si>
  <si>
    <t>Teach An Curam, Rathmore, Co. Kerry</t>
  </si>
  <si>
    <t>P51K582</t>
  </si>
  <si>
    <t>426297</t>
  </si>
  <si>
    <t>Cherryfield House, Killarney, Co. Kerry</t>
  </si>
  <si>
    <t>V93EFY2</t>
  </si>
  <si>
    <t>Gorey District Hospital, Gorey, Wexford</t>
  </si>
  <si>
    <t>162782</t>
  </si>
  <si>
    <t>ST. ANTHONY'S UNIT, CO TIPPERARY</t>
  </si>
  <si>
    <t>E91PP20</t>
  </si>
  <si>
    <t>58 Westland's, North John's Road, Wexford</t>
  </si>
  <si>
    <t>Y35HT62</t>
  </si>
  <si>
    <t xml:space="preserve">Sao Paulo, 1 Clonhaston, Enniscorthy, Co. Wexford </t>
  </si>
  <si>
    <t xml:space="preserve">Birchwood, Wexford Residential Intellectual Disability Services, Ballyboggan Lower, Castlebridge, Co. Wexford </t>
  </si>
  <si>
    <t xml:space="preserve">Florence House, Wexford Residential Intellectual Disability Services, Daphne View, Enniscorthy, Co. Wexford </t>
  </si>
  <si>
    <t xml:space="preserve">Summerhill House, Wexford Residential Intellectual Disability Services, Summerhill, Enniscorthy, Co Wexford </t>
  </si>
  <si>
    <t>Dawn House, Wexford Residential Intellectual Disability Services, Co. Wexford</t>
  </si>
  <si>
    <t>Teach Saoirse, Wexford Residential Intellectual Disability Services, Kilnamanagh, Oulart, Enniscorthy, Co. Wexford</t>
  </si>
  <si>
    <t xml:space="preserve">Cois Cuain, Wexford Residential Intellectual Disability Services, St Helens, Rosslare, Co. Wexford </t>
  </si>
  <si>
    <t>Y35X67W</t>
  </si>
  <si>
    <t>250243</t>
  </si>
  <si>
    <t xml:space="preserve">Court view Hostel, 1 Court view, Carlow </t>
  </si>
  <si>
    <t>R93PT61</t>
  </si>
  <si>
    <t>262239</t>
  </si>
  <si>
    <t>Montgomery, 3 Montgomery Street, Carlow</t>
  </si>
  <si>
    <t>Beechwood house, 65 Beechwood Drive, Rathnapish, Carlow</t>
  </si>
  <si>
    <t>Park Lodge Hostel, Bestfield, Athy Road, Co. Carlow</t>
  </si>
  <si>
    <t>646022</t>
  </si>
  <si>
    <t>Damien House Services, Co. Tipperary</t>
  </si>
  <si>
    <t>Haywood Lodge, Haywood Road, Clonmel, Co. Tipperary</t>
  </si>
  <si>
    <t>Mount Sion Hostel, Murgasty Road, Tipperary Town</t>
  </si>
  <si>
    <t>Glenville House, St Lukes Campus, Western Road, Clonmel, Co. Tipperary</t>
  </si>
  <si>
    <t>Lorica Hostel, Co. Tipperary</t>
  </si>
  <si>
    <t>Sacred Heart Hospital, Old Dublin Road, Carlow</t>
  </si>
  <si>
    <t>Cashel Residential Older Persons Service, Cashel, Co. Tipperary</t>
  </si>
  <si>
    <t>637099</t>
  </si>
  <si>
    <t>The Willows, Ardamine Hostel, Co. Wexford</t>
  </si>
  <si>
    <t>Y25F832</t>
  </si>
  <si>
    <t xml:space="preserve">Ard Na Deise, Tycor Cleaby Waterford </t>
  </si>
  <si>
    <t>223513</t>
  </si>
  <si>
    <t>Dungarvan Community Hospital, Springside, Dungarvan, Co. Waterford</t>
  </si>
  <si>
    <t>St.Columbas Hospital, Thomastown, Kilkenny</t>
  </si>
  <si>
    <t>Selskar Unit, Farnoughe House, Old Hospital Road, Wexford</t>
  </si>
  <si>
    <t>St Johns Community Hospital Enniscorthy, Co. Wexford</t>
  </si>
  <si>
    <t>Y21N902</t>
  </si>
  <si>
    <t>Aidan's Ward,  Waterford Residential Care Facility, St. Patrick's Way, St. Patrick's Hospital, John's Hill, Co. Wexford</t>
  </si>
  <si>
    <t>645643</t>
  </si>
  <si>
    <t>Garryshane Hostel, Western Road, Clonmel, Co. Tipperary</t>
  </si>
  <si>
    <t>Kelvin Court Complex, Carlow</t>
  </si>
  <si>
    <t>Sacred Heart Hostel, Dublin Road, Co. Carlow</t>
  </si>
  <si>
    <t>Elm Park Drive, 75 Elm Park Drive, Rathnapish</t>
  </si>
  <si>
    <t>Cluain Arann, Tipperary</t>
  </si>
  <si>
    <t>Radharc Nua, Wexford Residential Intellectual Disability Services, Tombrack, Ferns, Co. Wexford</t>
  </si>
  <si>
    <t>980966</t>
  </si>
  <si>
    <t>Grangemore RCF, John's Hill, St Otterans, Co. Waterford</t>
  </si>
  <si>
    <t>Rivendell, Co. Wexford</t>
  </si>
  <si>
    <t>943190</t>
  </si>
  <si>
    <t>563428</t>
  </si>
  <si>
    <t>Avonmore Unit, Newcastle Hospital, Co. Wicklow</t>
  </si>
  <si>
    <t>A63CD30</t>
  </si>
  <si>
    <t>Quilca House, 25 Greenmount Road, Terenure, Dublin 6</t>
  </si>
  <si>
    <t>D06PK30</t>
  </si>
  <si>
    <t>St. Colmans Residential Care Centre, Rathdrum, Co. Wicklow</t>
  </si>
  <si>
    <t>A67AK06</t>
  </si>
  <si>
    <t>Dalkey Community Unit for Older Persons, Dalkey, Co. Dublin</t>
  </si>
  <si>
    <t>670256</t>
  </si>
  <si>
    <t>LeBrun, Dublin 6</t>
  </si>
  <si>
    <t>598109</t>
  </si>
  <si>
    <t>Whitethorn House, Dublin 6</t>
  </si>
  <si>
    <t>562391</t>
  </si>
  <si>
    <t>CoisCeim, Dublin 6</t>
  </si>
  <si>
    <t>Morehampton Lodge, Dublin 4</t>
  </si>
  <si>
    <t>Swanlea House, Dublin 6</t>
  </si>
  <si>
    <t>40, Kerlogue Road, Dublin 4</t>
  </si>
  <si>
    <t>232911</t>
  </si>
  <si>
    <t xml:space="preserve">Larine HSE Maynooth, Co. KIldare </t>
  </si>
  <si>
    <t>W23K0W0</t>
  </si>
  <si>
    <t>KIldare</t>
  </si>
  <si>
    <t>584096</t>
  </si>
  <si>
    <t>Cuan Dara, St Lomans, Palmerstown, Dublin 20</t>
  </si>
  <si>
    <t>D22F3X8</t>
  </si>
  <si>
    <t>413617</t>
  </si>
  <si>
    <t>Bramble Lodge Station Rd., Newbridge, Co. Kildare</t>
  </si>
  <si>
    <t>W12K856</t>
  </si>
  <si>
    <t>BALTINGLASS COMMUNITY HOSPITAL BALTINGLASS CO. WICKLOW</t>
  </si>
  <si>
    <t>Maynooth Community Care Unit, Leinster street, Maynooth, Co. Kildare</t>
  </si>
  <si>
    <t>Tymon North Community Unit, Dublin 24</t>
  </si>
  <si>
    <t>Meath Community Unit, 1-9 Heytesbury Street, Dublin 8</t>
  </si>
  <si>
    <t>D10Y821</t>
  </si>
  <si>
    <t>352817</t>
  </si>
  <si>
    <t>Aisling House Service, Kildare</t>
  </si>
  <si>
    <t>W23D1H7</t>
  </si>
  <si>
    <t>648835</t>
  </si>
  <si>
    <t>Lakeview Unit, Naas General Hospital, Naas, Co. Kildare</t>
  </si>
  <si>
    <t>W91AE76</t>
  </si>
  <si>
    <t>St Joseph's Hospital, Townspark, Ardee, Co. Louth</t>
  </si>
  <si>
    <t>St Josephs's CNU, Patrick Street, Co. Meath</t>
  </si>
  <si>
    <t xml:space="preserve">Cluain Lir CNU, Old Longford Road, Mullingar, Co. Westmeath
</t>
  </si>
  <si>
    <t>Beaufort House CNU, Navan. Co. Meath</t>
  </si>
  <si>
    <t>Maryborough Centre, St. Fintan's. Hospital. Dublin Road. Portlaoise. Co Laois</t>
  </si>
  <si>
    <t>C135OX</t>
  </si>
  <si>
    <t>Clarehaven, St.Canices Road, Glasnevin, Dublin 11</t>
  </si>
  <si>
    <t>703343</t>
  </si>
  <si>
    <t>Beach Hill Manor PNH, Lisfannon, Fahan, Donegal</t>
  </si>
  <si>
    <t>F93EK06</t>
  </si>
  <si>
    <t>833859</t>
  </si>
  <si>
    <t xml:space="preserve">Brentwood Manor Nursing Home, Letterkenny Road, Convoy, Co. Donegal </t>
  </si>
  <si>
    <t>F93PK11</t>
  </si>
  <si>
    <t>622033</t>
  </si>
  <si>
    <t>Hillcrest House, Long Lane, Letterkenny, Co. Donegal</t>
  </si>
  <si>
    <t>F92YY38</t>
  </si>
  <si>
    <t>629292</t>
  </si>
  <si>
    <t>NAZARETH HOUSE, FAHAN, CO. DONEGAL</t>
  </si>
  <si>
    <t>F93VR99</t>
  </si>
  <si>
    <t>804620</t>
  </si>
  <si>
    <t>Fairlawns Nursing Home, Cavan Road,  Bailieboro, Co. Cavan</t>
  </si>
  <si>
    <t>A82KP08</t>
  </si>
  <si>
    <t>165165</t>
  </si>
  <si>
    <t>St. Joseph's Nursing Home, Lurgan Glebe, Virginia, Co. Cavan</t>
  </si>
  <si>
    <t>A82A268</t>
  </si>
  <si>
    <t>901732</t>
  </si>
  <si>
    <t>Brampton Care Home, Main Street, Oranmore, Co. Galway</t>
  </si>
  <si>
    <t>H91AR23</t>
  </si>
  <si>
    <t>984049</t>
  </si>
  <si>
    <t>Corrandulla Nursing Home</t>
  </si>
  <si>
    <t>H91F2W1</t>
  </si>
  <si>
    <t>525617</t>
  </si>
  <si>
    <t>Bushy Park Nursing Home, Co. Tipperary</t>
  </si>
  <si>
    <t>E45TX95</t>
  </si>
  <si>
    <t>Brothers of Charity East Limerick Services, Co. Limerick</t>
  </si>
  <si>
    <t xml:space="preserve">Brothers of Charity, Bawnmore, Limerick </t>
  </si>
  <si>
    <t>V94TF22</t>
  </si>
  <si>
    <t>485072</t>
  </si>
  <si>
    <t>Cratloe Nursing Home, Gallows Hill, Co. Clare</t>
  </si>
  <si>
    <t>V95NY72</t>
  </si>
  <si>
    <t>432731</t>
  </si>
  <si>
    <t>Riverdale House NH, Blackwater, Ardnacrusha, Co. Clare</t>
  </si>
  <si>
    <t>V94X9N3</t>
  </si>
  <si>
    <t>315911</t>
  </si>
  <si>
    <t>St. Theresa's Nursing Home, Dublin Road, Thurles, Co. Tipperary.</t>
  </si>
  <si>
    <t>E41V263</t>
  </si>
  <si>
    <t>167404</t>
  </si>
  <si>
    <t>The Park Nursing Home, Castletroy, Co. Limerick</t>
  </si>
  <si>
    <t>V94NN29</t>
  </si>
  <si>
    <t>Lakes Nursing Home, Co. Clare</t>
  </si>
  <si>
    <t>209203</t>
  </si>
  <si>
    <t xml:space="preserve">Mount Carmel Nursing Home, Abbey Street, Roscrea, Co Tipperary </t>
  </si>
  <si>
    <t>E53RD23</t>
  </si>
  <si>
    <t>876429</t>
  </si>
  <si>
    <t>Avista St Anne's Roscrea, Co. Tipperary</t>
  </si>
  <si>
    <t>E53VK33</t>
  </si>
  <si>
    <t>483818</t>
  </si>
  <si>
    <t>Ashlawn House Nursing Home, Co. Tipperary</t>
  </si>
  <si>
    <t>E45FA31</t>
  </si>
  <si>
    <t>377551</t>
  </si>
  <si>
    <t>Villa Marie Nursing Home, Co. Tipperary</t>
  </si>
  <si>
    <t>E53NC56</t>
  </si>
  <si>
    <t>Ad na Gaoithe, Cork</t>
  </si>
  <si>
    <t>Nazareth House, Dromohane, Cork</t>
  </si>
  <si>
    <t>Cope Foundation,Mayfield Park,, Springfield Lane,, Mayfield, Cork</t>
  </si>
  <si>
    <t>T23HTP6</t>
  </si>
  <si>
    <t>720791</t>
  </si>
  <si>
    <t>Cope Foundation, Bealtaine, Church Road, Carrigaline, Co. Cork</t>
  </si>
  <si>
    <t>P43D379</t>
  </si>
  <si>
    <t>747477</t>
  </si>
  <si>
    <t>Avondale, 47 Momont Circle, Montenotte, Cork</t>
  </si>
  <si>
    <t>T23A9K7</t>
  </si>
  <si>
    <t>325576</t>
  </si>
  <si>
    <t>Cope Foundation, Carrigbeg, Bandon, Cork</t>
  </si>
  <si>
    <t>P72VW70</t>
  </si>
  <si>
    <t>075105</t>
  </si>
  <si>
    <t>Cope Foundation, Dan Corkery Place,, Cork</t>
  </si>
  <si>
    <t>P12WY93</t>
  </si>
  <si>
    <t>311845</t>
  </si>
  <si>
    <t>Cope Foundation, Sandymount Avenue, Glasheen, Cork</t>
  </si>
  <si>
    <t>T12C58C</t>
  </si>
  <si>
    <t>665702</t>
  </si>
  <si>
    <t>Cope Foundation, Curra House, Freemount, Cork</t>
  </si>
  <si>
    <t>P51HY58</t>
  </si>
  <si>
    <t>Cope Foundation, 'The Laurels', Cork Road, Skibbereen, Co. Cork</t>
  </si>
  <si>
    <t>P81HT99</t>
  </si>
  <si>
    <t>Cope Foundation, 8/9 The Orchard, Townshend Street, Skibbereen, Co. Cork</t>
  </si>
  <si>
    <t>P81YY61</t>
  </si>
  <si>
    <t>406404</t>
  </si>
  <si>
    <t>Teach Cairde, Scartagh, Co. Cork</t>
  </si>
  <si>
    <t>P85WK68</t>
  </si>
  <si>
    <t>082226</t>
  </si>
  <si>
    <t>St. Josephs Foundation, Cork</t>
  </si>
  <si>
    <t>P56KD26</t>
  </si>
  <si>
    <t>Marymount University Hospital and Hospice, Curraheen, Co. Cork</t>
  </si>
  <si>
    <t>125756</t>
  </si>
  <si>
    <t>Blairs Hill Nursing Home, Sundays Well, Co. Tipperary</t>
  </si>
  <si>
    <t>T23NY65</t>
  </si>
  <si>
    <t>744773</t>
  </si>
  <si>
    <t>ST LAURENCES HOME, LOTA PARK,LOWER GLANMIRE ROAD, TIVOLI, CO. CORK</t>
  </si>
  <si>
    <t>Mixed Disability</t>
  </si>
  <si>
    <t>T23YF40</t>
  </si>
  <si>
    <t>Kerry Cheshire, St. Margaret Road, Co. Kerry</t>
  </si>
  <si>
    <t>167817</t>
  </si>
  <si>
    <t>Cherry Grove Nursing Home Ltd, Priesthaggard, Campile, New Ross, Co. Wexford</t>
  </si>
  <si>
    <t>T34TC61</t>
  </si>
  <si>
    <t>433448</t>
  </si>
  <si>
    <t>LauraLynn Irelands Childrens Hospice - Childrens Sunshine Home, Leopardstown Road, Foxrock, Dublin 18</t>
  </si>
  <si>
    <t>D18R620</t>
  </si>
  <si>
    <t>202891</t>
  </si>
  <si>
    <t>Leeson Park House Nursing Home, Dublin 6</t>
  </si>
  <si>
    <t>D06TC65</t>
  </si>
  <si>
    <t>921242</t>
  </si>
  <si>
    <t xml:space="preserve">CARYSFORT NURSING HOME, Co. Dublin </t>
  </si>
  <si>
    <t>A96W566</t>
  </si>
  <si>
    <t>238401</t>
  </si>
  <si>
    <t>Dargle Valley Nursing Home, Co. Wicklow</t>
  </si>
  <si>
    <t>A98N478</t>
  </si>
  <si>
    <t>A63FN36</t>
  </si>
  <si>
    <t>652740</t>
  </si>
  <si>
    <t>The Royal Hospital Donnybrook, Dublin 4</t>
  </si>
  <si>
    <t>D04HX40</t>
  </si>
  <si>
    <t>283852</t>
  </si>
  <si>
    <t>GRIFFEEN VALLEY NURSING HOME, ESKER ROAD, LUCAN, CO. DUBLIN</t>
  </si>
  <si>
    <t>K78V208</t>
  </si>
  <si>
    <t>872582</t>
  </si>
  <si>
    <t>Lisheen Nursing Home, Dublin 24</t>
  </si>
  <si>
    <t>D24Y042</t>
  </si>
  <si>
    <t>689395</t>
  </si>
  <si>
    <t xml:space="preserve">Lucan Lodge Nursing Home, Lucan, Co. Dublin </t>
  </si>
  <si>
    <t>K78Y192</t>
  </si>
  <si>
    <t>770499</t>
  </si>
  <si>
    <t>Willowbrook Nursing Home, Boroharde, Newbridge, Co. Kildare</t>
  </si>
  <si>
    <t>W12VF40</t>
  </si>
  <si>
    <t>956084</t>
  </si>
  <si>
    <t xml:space="preserve">CC Elm Hall Nursing Home </t>
  </si>
  <si>
    <t>W23P6EX</t>
  </si>
  <si>
    <t>288338</t>
  </si>
  <si>
    <t>Craddock House Nursing Home, Naas, Co. Kildare</t>
  </si>
  <si>
    <t>W91D432</t>
  </si>
  <si>
    <t>Stewarts Care, Mill Lane, Palmerstown, Dublin 20</t>
  </si>
  <si>
    <t>D20XT80</t>
  </si>
  <si>
    <t>670300</t>
  </si>
  <si>
    <t>Hollybrook Lodge Residential Unit, Dublin 8</t>
  </si>
  <si>
    <t>D08KF63</t>
  </si>
  <si>
    <t>807072</t>
  </si>
  <si>
    <t>Suncroft Lodge Nursing Home, The Curragh</t>
  </si>
  <si>
    <t>R56HX05</t>
  </si>
  <si>
    <t>Carthage Nursing Home, Co. Offaly</t>
  </si>
  <si>
    <t>415901</t>
  </si>
  <si>
    <t>Rose Lodge Nursing Home - Killuan, Co. Westmeath</t>
  </si>
  <si>
    <t>N91PC95</t>
  </si>
  <si>
    <t>Shrewsbury House Nursing Home, Dublin 3</t>
  </si>
  <si>
    <t>D03PF68</t>
  </si>
  <si>
    <t>713267</t>
  </si>
  <si>
    <t>Brymore House, Dublin 13</t>
  </si>
  <si>
    <t>D13VK82</t>
  </si>
  <si>
    <t>865027</t>
  </si>
  <si>
    <t>Howth Hill Lodge, Dublin 13</t>
  </si>
  <si>
    <t>D13KN22</t>
  </si>
  <si>
    <t>506289</t>
  </si>
  <si>
    <t>St Louise's Centre, Avista, Glenmaroon, Chapelizod, Dublin 20</t>
  </si>
  <si>
    <t>D20TH56</t>
  </si>
  <si>
    <t>540269</t>
  </si>
  <si>
    <t>Nazareth House Nursing Home, Malahide Road, Dublin 3</t>
  </si>
  <si>
    <t>D03KW08</t>
  </si>
  <si>
    <t xml:space="preserve">Rush Nursing Home, Co. Dublin </t>
  </si>
  <si>
    <t>591759</t>
  </si>
  <si>
    <t>TLC Centre Santry, Northwood Park, Santry, Dublin 9</t>
  </si>
  <si>
    <t>DO9H4X0</t>
  </si>
  <si>
    <t>845890</t>
  </si>
  <si>
    <t>Beechtree Nursing home, Murragh, Oldtown, Co. Dublin</t>
  </si>
  <si>
    <t>A45KC97</t>
  </si>
  <si>
    <t>Cavan/Monaghan</t>
  </si>
  <si>
    <t>Sligo/Leitrim</t>
  </si>
  <si>
    <t>West Cork</t>
  </si>
  <si>
    <t>North-South Lee</t>
  </si>
  <si>
    <t>Carlow/Kilkenny</t>
  </si>
  <si>
    <t>Dun Laoghaire</t>
  </si>
  <si>
    <t>Kildare/West Wicklow</t>
  </si>
  <si>
    <t>Laois/Offaly</t>
  </si>
  <si>
    <t>Longford/Westmeath</t>
  </si>
  <si>
    <t>North Cork</t>
  </si>
  <si>
    <t xml:space="preserve">2021-2022 Season-% Uptake Total </t>
  </si>
  <si>
    <t>Change in %Uptake Between 2021-2022 and 2022-2023 Seasons</t>
  </si>
  <si>
    <t>2021-2022 Season-% Uptake-Long Term Residents</t>
  </si>
  <si>
    <t>Change in %Uptake-Long Term Residents-Between 2021-2022 and 2022-2023 Seasons</t>
  </si>
  <si>
    <t>2021-2022 Season-% Uptake-Respite  Residents</t>
  </si>
  <si>
    <t>Change in %Uptake-Respite  Residents-Between 2021-2022 and 2022-2023 Seasons</t>
  </si>
  <si>
    <t>A</t>
  </si>
  <si>
    <t>B</t>
  </si>
  <si>
    <t>C</t>
  </si>
  <si>
    <t>D</t>
  </si>
  <si>
    <t>E</t>
  </si>
  <si>
    <t>F</t>
  </si>
  <si>
    <t>HSE RHA</t>
  </si>
  <si>
    <t>RHA Area</t>
  </si>
  <si>
    <t>A-F</t>
  </si>
  <si>
    <t>2022-2023 Season</t>
  </si>
  <si>
    <t>Sources of information to collate  No. ELIGIBLE LTCF-based residents</t>
  </si>
  <si>
    <t>Sources of information to collated No. VACCINATED LTCF-based residents</t>
  </si>
  <si>
    <t>Data Providerʹs Name</t>
  </si>
  <si>
    <t>No. Participating Healthcare Facilities*</t>
  </si>
  <si>
    <t>Record No</t>
  </si>
  <si>
    <t>Record No.</t>
  </si>
  <si>
    <t>Person In Charge,Self-reporting by residents,Other</t>
  </si>
  <si>
    <t>Person In Charge,Local LTCF records,Other</t>
  </si>
  <si>
    <t>Person In Charge,Local LTCF records,Self-reporting by residents,Other</t>
  </si>
  <si>
    <t>Person In Charge,COVAX/IIS dashboard,Local LTCF records</t>
  </si>
  <si>
    <t>Person In Charge,Local LTCF records,Self-reporting by residents</t>
  </si>
  <si>
    <t>Person In Charge,Self-reporting by residents</t>
  </si>
  <si>
    <t>Person In Charge,COVAX/IIS system portal,Local LTCF records,Self-reporting by residents</t>
  </si>
  <si>
    <t>COVAX/IIS dashboard,Local LTCF records</t>
  </si>
  <si>
    <t>Local LTCF records,Self-reporting by residents</t>
  </si>
  <si>
    <t>Self-reporting by residents</t>
  </si>
  <si>
    <t>Person In Charge,COVAX/IIS system portal,COVAX/IIS dashboard,Self-reporting by residents</t>
  </si>
  <si>
    <t>Person In Charge,COVAX/IIS system portal,COVAX/IIS dashboard</t>
  </si>
  <si>
    <t>Local LTCF records,Self-reporting by residents,Other</t>
  </si>
  <si>
    <t>Person In Charge,HR office,CHO HR office</t>
  </si>
  <si>
    <t>Person In Charge,COVAX/IIS system portal,Self-reporting by residents,Other</t>
  </si>
  <si>
    <r>
      <t>*</t>
    </r>
    <r>
      <rPr>
        <sz val="9"/>
        <color rgb="FF000000"/>
        <rFont val="Calibri"/>
        <family val="2"/>
        <scheme val="minor"/>
      </rPr>
      <t>Counts of LTCFs include those that had zero long term residents and/or respite residents under their care at time of reporting</t>
    </r>
  </si>
  <si>
    <t>CCA4</t>
  </si>
  <si>
    <t>Dublin South West</t>
  </si>
  <si>
    <t>CCA6</t>
  </si>
  <si>
    <t>Dublin North West</t>
  </si>
  <si>
    <t>CCA3</t>
  </si>
  <si>
    <t>Dublin South Central</t>
  </si>
  <si>
    <t>CCA7</t>
  </si>
  <si>
    <t>Dublin North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</si>
</sst>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167">
    <xf numFmtId="0" fontId="0" fillId="0" borderId="0" xfId="0"/>
    <xf numFmtId="0" fontId="6" fillId="0" borderId="0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22" fontId="7" fillId="0" borderId="1" xfId="0" applyNumberFormat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3" applyFont="1" applyFill="1" applyBorder="1" applyAlignment="1">
      <alignment horizontal="center" wrapText="1"/>
    </xf>
    <xf numFmtId="0" fontId="13" fillId="0" borderId="1" xfId="2" applyFont="1" applyFill="1" applyBorder="1" applyAlignment="1">
      <alignment horizontal="left" wrapText="1"/>
    </xf>
    <xf numFmtId="0" fontId="13" fillId="0" borderId="1" xfId="2" applyFont="1" applyFill="1" applyBorder="1" applyAlignment="1">
      <alignment horizontal="center" wrapText="1"/>
    </xf>
    <xf numFmtId="0" fontId="4" fillId="0" borderId="1" xfId="4" applyFont="1" applyFill="1" applyBorder="1" applyAlignment="1">
      <alignment horizontal="center" wrapText="1"/>
    </xf>
    <xf numFmtId="14" fontId="4" fillId="0" borderId="1" xfId="4" applyNumberFormat="1" applyFont="1" applyFill="1" applyBorder="1" applyAlignment="1">
      <alignment horizontal="center" wrapText="1"/>
    </xf>
    <xf numFmtId="1" fontId="9" fillId="0" borderId="1" xfId="4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1" fontId="4" fillId="0" borderId="1" xfId="4" applyNumberFormat="1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164" fontId="15" fillId="0" borderId="1" xfId="0" applyNumberFormat="1" applyFont="1" applyBorder="1" applyAlignment="1">
      <alignment horizontal="right"/>
    </xf>
    <xf numFmtId="1" fontId="1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right" wrapText="1"/>
    </xf>
    <xf numFmtId="0" fontId="15" fillId="0" borderId="1" xfId="0" applyFont="1" applyBorder="1" applyAlignment="1">
      <alignment horizontal="left"/>
    </xf>
    <xf numFmtId="164" fontId="17" fillId="0" borderId="1" xfId="0" applyNumberFormat="1" applyFont="1" applyBorder="1" applyAlignment="1">
      <alignment horizontal="right"/>
    </xf>
    <xf numFmtId="1" fontId="15" fillId="0" borderId="1" xfId="0" applyNumberFormat="1" applyFont="1" applyBorder="1" applyAlignment="1">
      <alignment horizontal="left"/>
    </xf>
    <xf numFmtId="164" fontId="17" fillId="0" borderId="1" xfId="0" applyNumberFormat="1" applyFont="1" applyBorder="1" applyAlignment="1">
      <alignment horizontal="right" wrapText="1"/>
    </xf>
    <xf numFmtId="1" fontId="15" fillId="0" borderId="1" xfId="0" applyNumberFormat="1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16" fillId="0" borderId="1" xfId="0" applyNumberFormat="1" applyFont="1" applyBorder="1" applyAlignment="1">
      <alignment horizontal="right" wrapText="1"/>
    </xf>
    <xf numFmtId="1" fontId="3" fillId="0" borderId="1" xfId="0" applyNumberFormat="1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49" fontId="6" fillId="0" borderId="1" xfId="2" applyNumberFormat="1" applyFont="1" applyBorder="1" applyAlignment="1">
      <alignment horizontal="left"/>
    </xf>
    <xf numFmtId="49" fontId="6" fillId="0" borderId="1" xfId="2" applyNumberFormat="1" applyFont="1" applyBorder="1" applyAlignment="1">
      <alignment horizontal="center"/>
    </xf>
    <xf numFmtId="0" fontId="6" fillId="0" borderId="1" xfId="2" applyNumberFormat="1" applyFont="1" applyBorder="1" applyAlignment="1">
      <alignment horizontal="center"/>
    </xf>
    <xf numFmtId="164" fontId="6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14" fontId="6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164" fontId="16" fillId="0" borderId="1" xfId="0" applyNumberFormat="1" applyFont="1" applyBorder="1" applyAlignment="1">
      <alignment horizontal="right"/>
    </xf>
    <xf numFmtId="0" fontId="15" fillId="0" borderId="0" xfId="0" applyFont="1"/>
    <xf numFmtId="0" fontId="3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9" fillId="0" borderId="1" xfId="4" applyFont="1" applyFill="1" applyBorder="1" applyAlignment="1">
      <alignment horizontal="center"/>
    </xf>
    <xf numFmtId="0" fontId="4" fillId="0" borderId="1" xfId="4" applyFont="1" applyFill="1" applyBorder="1" applyAlignment="1">
      <alignment horizontal="left" wrapText="1"/>
    </xf>
    <xf numFmtId="0" fontId="9" fillId="0" borderId="1" xfId="4" applyFont="1" applyFill="1" applyBorder="1" applyAlignment="1">
      <alignment horizontal="left"/>
    </xf>
    <xf numFmtId="0" fontId="4" fillId="0" borderId="1" xfId="4" applyFont="1" applyFill="1" applyBorder="1" applyAlignment="1">
      <alignment horizontal="left"/>
    </xf>
    <xf numFmtId="0" fontId="1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1" fontId="15" fillId="0" borderId="1" xfId="0" applyNumberFormat="1" applyFont="1" applyBorder="1" applyAlignment="1">
      <alignment wrapText="1"/>
    </xf>
    <xf numFmtId="164" fontId="15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4" fontId="4" fillId="0" borderId="1" xfId="4" applyNumberFormat="1" applyFont="1" applyFill="1" applyBorder="1" applyAlignment="1">
      <alignment wrapText="1"/>
    </xf>
    <xf numFmtId="0" fontId="15" fillId="0" borderId="0" xfId="0" applyFont="1" applyAlignment="1"/>
    <xf numFmtId="1" fontId="14" fillId="0" borderId="1" xfId="4" applyNumberFormat="1" applyFont="1" applyFill="1" applyBorder="1" applyAlignment="1"/>
    <xf numFmtId="164" fontId="14" fillId="0" borderId="1" xfId="4" applyNumberFormat="1" applyFont="1" applyFill="1" applyBorder="1" applyAlignment="1"/>
    <xf numFmtId="1" fontId="5" fillId="0" borderId="1" xfId="4" applyNumberFormat="1" applyFont="1" applyFill="1" applyBorder="1" applyAlignment="1"/>
    <xf numFmtId="164" fontId="5" fillId="0" borderId="1" xfId="4" applyNumberFormat="1" applyFont="1" applyFill="1" applyBorder="1" applyAlignment="1"/>
    <xf numFmtId="0" fontId="5" fillId="0" borderId="1" xfId="4" applyFont="1" applyFill="1" applyBorder="1" applyAlignment="1"/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0" fontId="6" fillId="0" borderId="0" xfId="2" applyFont="1" applyAlignment="1">
      <alignment horizontal="center"/>
    </xf>
    <xf numFmtId="0" fontId="13" fillId="0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/>
    <xf numFmtId="0" fontId="7" fillId="0" borderId="4" xfId="0" applyFont="1" applyBorder="1"/>
    <xf numFmtId="0" fontId="7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19" fillId="0" borderId="1" xfId="0" applyNumberFormat="1" applyFont="1" applyBorder="1" applyAlignment="1">
      <alignment horizontal="right"/>
    </xf>
    <xf numFmtId="0" fontId="20" fillId="0" borderId="1" xfId="0" applyFont="1" applyBorder="1"/>
    <xf numFmtId="0" fontId="20" fillId="0" borderId="1" xfId="0" applyFont="1" applyBorder="1" applyAlignment="1">
      <alignment horizontal="right"/>
    </xf>
    <xf numFmtId="164" fontId="20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1" fontId="20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justify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1" fontId="8" fillId="0" borderId="1" xfId="1" applyNumberFormat="1" applyFont="1" applyFill="1" applyBorder="1" applyAlignment="1">
      <alignment horizontal="center" wrapText="1"/>
    </xf>
    <xf numFmtId="14" fontId="8" fillId="0" borderId="1" xfId="1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center"/>
    </xf>
    <xf numFmtId="0" fontId="6" fillId="0" borderId="1" xfId="1" applyFont="1" applyFill="1" applyBorder="1" applyAlignment="1"/>
    <xf numFmtId="164" fontId="11" fillId="0" borderId="0" xfId="1" applyNumberFormat="1" applyFont="1" applyFill="1" applyBorder="1" applyAlignment="1">
      <alignment horizontal="center"/>
    </xf>
    <xf numFmtId="0" fontId="10" fillId="0" borderId="1" xfId="1" applyFont="1" applyFill="1" applyBorder="1" applyAlignment="1"/>
    <xf numFmtId="1" fontId="7" fillId="0" borderId="0" xfId="0" applyNumberFormat="1" applyFont="1" applyAlignment="1">
      <alignment horizontal="center"/>
    </xf>
    <xf numFmtId="0" fontId="11" fillId="0" borderId="1" xfId="1" applyFont="1" applyFill="1" applyBorder="1" applyAlignment="1"/>
    <xf numFmtId="0" fontId="22" fillId="0" borderId="2" xfId="0" applyFont="1" applyBorder="1" applyAlignment="1"/>
    <xf numFmtId="0" fontId="22" fillId="0" borderId="0" xfId="0" applyFont="1" applyBorder="1" applyAlignment="1"/>
    <xf numFmtId="0" fontId="22" fillId="0" borderId="3" xfId="0" applyFont="1" applyBorder="1" applyAlignment="1"/>
    <xf numFmtId="14" fontId="12" fillId="0" borderId="1" xfId="4" applyNumberFormat="1" applyFont="1" applyFill="1" applyBorder="1" applyAlignment="1">
      <alignment horizontal="center" wrapText="1"/>
    </xf>
    <xf numFmtId="0" fontId="8" fillId="0" borderId="1" xfId="4" applyFont="1" applyFill="1" applyBorder="1" applyAlignment="1">
      <alignment horizontal="center" wrapText="1"/>
    </xf>
    <xf numFmtId="0" fontId="12" fillId="0" borderId="1" xfId="4" applyFont="1" applyFill="1" applyBorder="1" applyAlignment="1">
      <alignment horizontal="center" wrapText="1"/>
    </xf>
    <xf numFmtId="0" fontId="10" fillId="0" borderId="1" xfId="4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6" fillId="0" borderId="0" xfId="2" applyFont="1"/>
    <xf numFmtId="0" fontId="6" fillId="0" borderId="0" xfId="2" applyFont="1" applyAlignment="1">
      <alignment horizontal="left"/>
    </xf>
    <xf numFmtId="14" fontId="8" fillId="0" borderId="1" xfId="4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right"/>
    </xf>
    <xf numFmtId="1" fontId="6" fillId="0" borderId="1" xfId="4" applyNumberFormat="1" applyFont="1" applyFill="1" applyBorder="1" applyAlignment="1">
      <alignment horizontal="center"/>
    </xf>
    <xf numFmtId="164" fontId="11" fillId="0" borderId="1" xfId="4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right"/>
    </xf>
    <xf numFmtId="1" fontId="8" fillId="0" borderId="1" xfId="4" applyNumberFormat="1" applyFont="1" applyFill="1" applyBorder="1" applyAlignment="1">
      <alignment horizontal="center"/>
    </xf>
    <xf numFmtId="164" fontId="10" fillId="0" borderId="1" xfId="4" applyNumberFormat="1" applyFont="1" applyFill="1" applyBorder="1" applyAlignment="1">
      <alignment horizontal="center"/>
    </xf>
    <xf numFmtId="0" fontId="23" fillId="0" borderId="1" xfId="2" applyFont="1" applyBorder="1" applyAlignment="1">
      <alignment horizontal="center" vertical="top"/>
    </xf>
    <xf numFmtId="0" fontId="12" fillId="0" borderId="1" xfId="2" applyFont="1" applyBorder="1" applyAlignment="1">
      <alignment horizontal="center" vertical="top"/>
    </xf>
    <xf numFmtId="0" fontId="13" fillId="0" borderId="0" xfId="0" applyFont="1" applyAlignment="1">
      <alignment wrapText="1"/>
    </xf>
    <xf numFmtId="0" fontId="23" fillId="0" borderId="1" xfId="1" applyFont="1" applyBorder="1" applyAlignment="1">
      <alignment horizontal="center" vertical="top"/>
    </xf>
    <xf numFmtId="1" fontId="8" fillId="0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 vertical="top"/>
    </xf>
    <xf numFmtId="164" fontId="10" fillId="0" borderId="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0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/>
    </xf>
    <xf numFmtId="0" fontId="23" fillId="2" borderId="1" xfId="2" applyFont="1" applyFill="1" applyBorder="1" applyAlignment="1">
      <alignment horizontal="left"/>
    </xf>
    <xf numFmtId="14" fontId="5" fillId="0" borderId="1" xfId="4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2" applyFont="1" applyAlignment="1">
      <alignment horizontal="center"/>
    </xf>
  </cellXfs>
  <cellStyles count="5">
    <cellStyle name="Normal" xfId="0" builtinId="0"/>
    <cellStyle name="Normal 2" xfId="2" xr:uid="{3331A0FC-82B6-408E-96FB-F463649A24BE}"/>
    <cellStyle name="Normal 2 2" xfId="1" xr:uid="{4FE09DF5-4EA9-43A6-A0A8-B5053BEE83F1}"/>
    <cellStyle name="Normal 3" xfId="3" xr:uid="{E15BDFFB-BBE9-473D-A286-11FC73DC3F8F}"/>
    <cellStyle name="Normal 5" xfId="4" xr:uid="{A9B475AA-37E4-4433-BDB4-79CE30117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43263517945999E-2"/>
          <c:y val="5.0926017584811398E-2"/>
          <c:w val="0.85126395908878161"/>
          <c:h val="0.6657778801465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1 Hospital HCW Fluvax'!$H$66</c:f>
              <c:strCache>
                <c:ptCount val="1"/>
                <c:pt idx="0">
                  <c:v>% Uptake Total 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1"/>
              </c:numLit>
            </c:plus>
            <c:minus>
              <c:numLit>
                <c:formatCode>General</c:formatCode>
                <c:ptCount val="11"/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Fluvax'!$G$67:$G$78</c15:sqref>
                  </c15:fullRef>
                </c:ext>
              </c:extLst>
              <c:f>'Appendix 1 Hospital HCW Fluvax'!$G$67:$G$76</c:f>
              <c:strCache>
                <c:ptCount val="10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UL Hospitals Group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Private</c:v>
                </c:pt>
                <c:pt idx="8">
                  <c:v>Total excl private</c:v>
                </c:pt>
                <c:pt idx="9">
                  <c:v>Total incl private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Fluvax'!$H$67:$H$78</c15:sqref>
                  </c15:fullRef>
                </c:ext>
              </c:extLst>
              <c:f>'Appendix 1 Hospital HCW Fluvax'!$H$67:$H$76</c:f>
              <c:numCache>
                <c:formatCode>0.0</c:formatCode>
                <c:ptCount val="10"/>
                <c:pt idx="0">
                  <c:v>0</c:v>
                </c:pt>
                <c:pt idx="1">
                  <c:v>57.551992157411945</c:v>
                </c:pt>
                <c:pt idx="2">
                  <c:v>57.811744219792985</c:v>
                </c:pt>
                <c:pt idx="3">
                  <c:v>53.406158093751877</c:v>
                </c:pt>
                <c:pt idx="4">
                  <c:v>59.815684228829767</c:v>
                </c:pt>
                <c:pt idx="5">
                  <c:v>60.978723404255319</c:v>
                </c:pt>
                <c:pt idx="6">
                  <c:v>38.183096116675451</c:v>
                </c:pt>
                <c:pt idx="7">
                  <c:v>47.757575757575758</c:v>
                </c:pt>
                <c:pt idx="8">
                  <c:v>54.442023389232133</c:v>
                </c:pt>
                <c:pt idx="9">
                  <c:v>54.151057880018996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E-4A3A-8B95-16853C351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1376"/>
        <c:axId val="15027525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'Appendix 1 Hospital HCW Fluvax'!$I$66</c15:sqref>
                        </c15:formulaRef>
                      </c:ext>
                    </c:extLst>
                    <c:strCache>
                      <c:ptCount val="1"/>
                      <c:pt idx="0">
                        <c:v>% Uptake Management &amp; Administration</c:v>
                      </c:pt>
                    </c:strCache>
                  </c:strRef>
                </c:tx>
                <c:spPr>
                  <a:solidFill>
                    <a:srgbClr val="EC89A3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63.643987065368947</c:v>
                      </c:pt>
                      <c:pt idx="1">
                        <c:v>37.843896115134186</c:v>
                      </c:pt>
                      <c:pt idx="2">
                        <c:v>32.694179581219444</c:v>
                      </c:pt>
                      <c:pt idx="3">
                        <c:v>26.079168764549543</c:v>
                      </c:pt>
                      <c:pt idx="4">
                        <c:v>37.873754430495168</c:v>
                      </c:pt>
                      <c:pt idx="5">
                        <c:v>28.584098415959282</c:v>
                      </c:pt>
                      <c:pt idx="6">
                        <c:v>39.908165604249469</c:v>
                      </c:pt>
                      <c:pt idx="7">
                        <c:v>81.137019128030346</c:v>
                      </c:pt>
                      <c:pt idx="8">
                        <c:v>55.853077939176629</c:v>
                      </c:pt>
                      <c:pt idx="9">
                        <c:v>13.137488098287356</c:v>
                      </c:pt>
                      <c:pt idx="10">
                        <c:v>12.786533400038557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63.643987065368947</c:v>
                      </c:pt>
                      <c:pt idx="1">
                        <c:v>37.843896115134186</c:v>
                      </c:pt>
                      <c:pt idx="2">
                        <c:v>32.694179581219444</c:v>
                      </c:pt>
                      <c:pt idx="3">
                        <c:v>26.079168764549543</c:v>
                      </c:pt>
                      <c:pt idx="4">
                        <c:v>37.873754430495168</c:v>
                      </c:pt>
                      <c:pt idx="5">
                        <c:v>28.584098415959282</c:v>
                      </c:pt>
                      <c:pt idx="6">
                        <c:v>39.908165604249469</c:v>
                      </c:pt>
                      <c:pt idx="7">
                        <c:v>81.137019128030346</c:v>
                      </c:pt>
                      <c:pt idx="8">
                        <c:v>55.853077939176629</c:v>
                      </c:pt>
                      <c:pt idx="9">
                        <c:v>13.137488098287356</c:v>
                      </c:pt>
                      <c:pt idx="10">
                        <c:v>12.786533400038557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ullRef>
                          <c15:sqref>'Appendix 1 Hospital HCW Fluvax'!$G$67:$G$78</c15:sqref>
                        </c15:fullRef>
                        <c15:formulaRef>
                          <c15:sqref>'Appendix 1 Hospital HCW Fluvax'!$G$67:$G$76</c15:sqref>
                        </c15:formulaRef>
                      </c:ext>
                    </c:extLst>
                    <c:strCache>
                      <c:ptCount val="10"/>
                      <c:pt idx="0">
                        <c:v>Children's Health Ireland</c:v>
                      </c:pt>
                      <c:pt idx="1">
                        <c:v>Dublin Midlands (TCD)</c:v>
                      </c:pt>
                      <c:pt idx="2">
                        <c:v>Dublin North East (RCSI)</c:v>
                      </c:pt>
                      <c:pt idx="3">
                        <c:v>Ireland East (UCD)</c:v>
                      </c:pt>
                      <c:pt idx="4">
                        <c:v>UL Hospitals Group</c:v>
                      </c:pt>
                      <c:pt idx="5">
                        <c:v>South/South West (UCC)</c:v>
                      </c:pt>
                      <c:pt idx="6">
                        <c:v>West/North West (Saolta UHG; NUIG)</c:v>
                      </c:pt>
                      <c:pt idx="7">
                        <c:v>Private</c:v>
                      </c:pt>
                      <c:pt idx="8">
                        <c:v>Total excl private</c:v>
                      </c:pt>
                      <c:pt idx="9">
                        <c:v>Total incl private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'Appendix 1 Hospital HCW Fluvax'!$I$67:$I$78</c15:sqref>
                        </c15:fullRef>
                        <c15:formulaRef>
                          <c15:sqref>'Appendix 1 Hospital HCW Fluvax'!$I$67:$I$76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0</c:v>
                      </c:pt>
                      <c:pt idx="1">
                        <c:v>51.510721247563353</c:v>
                      </c:pt>
                      <c:pt idx="2">
                        <c:v>50.257731958762889</c:v>
                      </c:pt>
                      <c:pt idx="3">
                        <c:v>52.063751532488766</c:v>
                      </c:pt>
                      <c:pt idx="4">
                        <c:v>59</c:v>
                      </c:pt>
                      <c:pt idx="5">
                        <c:v>50.35246727089627</c:v>
                      </c:pt>
                      <c:pt idx="6">
                        <c:v>27.376654632972325</c:v>
                      </c:pt>
                      <c:pt idx="7">
                        <c:v>65.828092243186589</c:v>
                      </c:pt>
                      <c:pt idx="8">
                        <c:v>48.089442400226432</c:v>
                      </c:pt>
                      <c:pt idx="9">
                        <c:v>48.853376670278081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30E-4A3A-8B95-16853C351E7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Fluvax'!$J$66</c15:sqref>
                        </c15:formulaRef>
                      </c:ext>
                    </c:extLst>
                    <c:strCache>
                      <c:ptCount val="1"/>
                      <c:pt idx="0">
                        <c:v>% Uptake Medical &amp; Dental</c:v>
                      </c:pt>
                    </c:strCache>
                  </c:strRef>
                </c:tx>
                <c:spPr>
                  <a:solidFill>
                    <a:srgbClr val="82428D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56.731086904191827</c:v>
                      </c:pt>
                      <c:pt idx="1">
                        <c:v>35.195383916713332</c:v>
                      </c:pt>
                      <c:pt idx="2">
                        <c:v>23.527724147770655</c:v>
                      </c:pt>
                      <c:pt idx="3">
                        <c:v>23.476414778181532</c:v>
                      </c:pt>
                      <c:pt idx="4">
                        <c:v>38.271786906529364</c:v>
                      </c:pt>
                      <c:pt idx="5">
                        <c:v>23.608349735216262</c:v>
                      </c:pt>
                      <c:pt idx="6">
                        <c:v>37.126793914366402</c:v>
                      </c:pt>
                      <c:pt idx="7">
                        <c:v>57.129146919398089</c:v>
                      </c:pt>
                      <c:pt idx="8">
                        <c:v>52.785775842330892</c:v>
                      </c:pt>
                      <c:pt idx="9">
                        <c:v>11.618830439028697</c:v>
                      </c:pt>
                      <c:pt idx="10">
                        <c:v>11.305537706526781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56.731086904191827</c:v>
                      </c:pt>
                      <c:pt idx="1">
                        <c:v>35.195383916713332</c:v>
                      </c:pt>
                      <c:pt idx="2">
                        <c:v>23.527724147770655</c:v>
                      </c:pt>
                      <c:pt idx="3">
                        <c:v>23.476414778181532</c:v>
                      </c:pt>
                      <c:pt idx="4">
                        <c:v>38.271786906529364</c:v>
                      </c:pt>
                      <c:pt idx="5">
                        <c:v>23.608349735216262</c:v>
                      </c:pt>
                      <c:pt idx="6">
                        <c:v>37.126793914366402</c:v>
                      </c:pt>
                      <c:pt idx="7">
                        <c:v>57.129146919398089</c:v>
                      </c:pt>
                      <c:pt idx="8">
                        <c:v>52.785775842330892</c:v>
                      </c:pt>
                      <c:pt idx="9">
                        <c:v>11.618830439028697</c:v>
                      </c:pt>
                      <c:pt idx="10">
                        <c:v>11.305537706526781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'Appendix 1 Hospital HCW Fluvax'!$G$67:$G$78</c15:sqref>
                        </c15:fullRef>
                        <c15:formulaRef>
                          <c15:sqref>'Appendix 1 Hospital HCW Fluvax'!$G$67:$G$76</c15:sqref>
                        </c15:formulaRef>
                      </c:ext>
                    </c:extLst>
                    <c:strCache>
                      <c:ptCount val="10"/>
                      <c:pt idx="0">
                        <c:v>Children's Health Ireland</c:v>
                      </c:pt>
                      <c:pt idx="1">
                        <c:v>Dublin Midlands (TCD)</c:v>
                      </c:pt>
                      <c:pt idx="2">
                        <c:v>Dublin North East (RCSI)</c:v>
                      </c:pt>
                      <c:pt idx="3">
                        <c:v>Ireland East (UCD)</c:v>
                      </c:pt>
                      <c:pt idx="4">
                        <c:v>UL Hospitals Group</c:v>
                      </c:pt>
                      <c:pt idx="5">
                        <c:v>South/South West (UCC)</c:v>
                      </c:pt>
                      <c:pt idx="6">
                        <c:v>West/North West (Saolta UHG; NUIG)</c:v>
                      </c:pt>
                      <c:pt idx="7">
                        <c:v>Private</c:v>
                      </c:pt>
                      <c:pt idx="8">
                        <c:v>Total excl private</c:v>
                      </c:pt>
                      <c:pt idx="9">
                        <c:v>Total incl private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'Appendix 1 Hospital HCW Fluvax'!$J$67:$J$78</c15:sqref>
                        </c15:fullRef>
                        <c15:formulaRef>
                          <c15:sqref>'Appendix 1 Hospital HCW Fluvax'!$J$67:$J$76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0</c:v>
                      </c:pt>
                      <c:pt idx="1">
                        <c:v>77.042801556420244</c:v>
                      </c:pt>
                      <c:pt idx="2">
                        <c:v>63.605671843349086</c:v>
                      </c:pt>
                      <c:pt idx="3">
                        <c:v>60.980470306895171</c:v>
                      </c:pt>
                      <c:pt idx="4">
                        <c:v>88.055555555555557</c:v>
                      </c:pt>
                      <c:pt idx="5">
                        <c:v>79.593961478396665</c:v>
                      </c:pt>
                      <c:pt idx="6">
                        <c:v>56.284829721362229</c:v>
                      </c:pt>
                      <c:pt idx="7">
                        <c:v>61.818181818181813</c:v>
                      </c:pt>
                      <c:pt idx="8">
                        <c:v>68.98954703832753</c:v>
                      </c:pt>
                      <c:pt idx="9">
                        <c:v>68.835849975645402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30E-4A3A-8B95-16853C351E7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Fluvax'!$K$66</c15:sqref>
                        </c15:formulaRef>
                      </c:ext>
                    </c:extLst>
                    <c:strCache>
                      <c:ptCount val="1"/>
                      <c:pt idx="0">
                        <c:v>% Uptake Health &amp; SocialCare</c:v>
                      </c:pt>
                    </c:strCache>
                  </c:strRef>
                </c:tx>
                <c:spPr>
                  <a:solidFill>
                    <a:srgbClr val="3E5B84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53.972682231928523</c:v>
                      </c:pt>
                      <c:pt idx="1">
                        <c:v>27.273872062588843</c:v>
                      </c:pt>
                      <c:pt idx="2">
                        <c:v>22.593202543422375</c:v>
                      </c:pt>
                      <c:pt idx="3">
                        <c:v>15.785323233025883</c:v>
                      </c:pt>
                      <c:pt idx="4">
                        <c:v>33.778562112372697</c:v>
                      </c:pt>
                      <c:pt idx="5">
                        <c:v>22.577902319069668</c:v>
                      </c:pt>
                      <c:pt idx="6">
                        <c:v>39.322628928164605</c:v>
                      </c:pt>
                      <c:pt idx="7">
                        <c:v>78.736399864069327</c:v>
                      </c:pt>
                      <c:pt idx="8">
                        <c:v>56.133411733774842</c:v>
                      </c:pt>
                      <c:pt idx="9">
                        <c:v>10.560602128036267</c:v>
                      </c:pt>
                      <c:pt idx="10">
                        <c:v>10.522878715586335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53.972682231928523</c:v>
                      </c:pt>
                      <c:pt idx="1">
                        <c:v>27.273872062588843</c:v>
                      </c:pt>
                      <c:pt idx="2">
                        <c:v>22.593202543422375</c:v>
                      </c:pt>
                      <c:pt idx="3">
                        <c:v>15.785323233025883</c:v>
                      </c:pt>
                      <c:pt idx="4">
                        <c:v>33.778562112372697</c:v>
                      </c:pt>
                      <c:pt idx="5">
                        <c:v>22.577902319069668</c:v>
                      </c:pt>
                      <c:pt idx="6">
                        <c:v>39.322628928164605</c:v>
                      </c:pt>
                      <c:pt idx="7">
                        <c:v>78.736399864069327</c:v>
                      </c:pt>
                      <c:pt idx="8">
                        <c:v>56.133411733774842</c:v>
                      </c:pt>
                      <c:pt idx="9">
                        <c:v>10.560602128036267</c:v>
                      </c:pt>
                      <c:pt idx="10">
                        <c:v>10.522878715586335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'Appendix 1 Hospital HCW Fluvax'!$G$67:$G$78</c15:sqref>
                        </c15:fullRef>
                        <c15:formulaRef>
                          <c15:sqref>'Appendix 1 Hospital HCW Fluvax'!$G$67:$G$76</c15:sqref>
                        </c15:formulaRef>
                      </c:ext>
                    </c:extLst>
                    <c:strCache>
                      <c:ptCount val="10"/>
                      <c:pt idx="0">
                        <c:v>Children's Health Ireland</c:v>
                      </c:pt>
                      <c:pt idx="1">
                        <c:v>Dublin Midlands (TCD)</c:v>
                      </c:pt>
                      <c:pt idx="2">
                        <c:v>Dublin North East (RCSI)</c:v>
                      </c:pt>
                      <c:pt idx="3">
                        <c:v>Ireland East (UCD)</c:v>
                      </c:pt>
                      <c:pt idx="4">
                        <c:v>UL Hospitals Group</c:v>
                      </c:pt>
                      <c:pt idx="5">
                        <c:v>South/South West (UCC)</c:v>
                      </c:pt>
                      <c:pt idx="6">
                        <c:v>West/North West (Saolta UHG; NUIG)</c:v>
                      </c:pt>
                      <c:pt idx="7">
                        <c:v>Private</c:v>
                      </c:pt>
                      <c:pt idx="8">
                        <c:v>Total excl private</c:v>
                      </c:pt>
                      <c:pt idx="9">
                        <c:v>Total incl private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'Appendix 1 Hospital HCW Fluvax'!$K$67:$K$78</c15:sqref>
                        </c15:fullRef>
                        <c15:formulaRef>
                          <c15:sqref>'Appendix 1 Hospital HCW Fluvax'!$K$67:$K$76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0</c:v>
                      </c:pt>
                      <c:pt idx="1">
                        <c:v>58.895405669599221</c:v>
                      </c:pt>
                      <c:pt idx="2">
                        <c:v>61.034761519805983</c:v>
                      </c:pt>
                      <c:pt idx="3">
                        <c:v>70.071599045346062</c:v>
                      </c:pt>
                      <c:pt idx="4">
                        <c:v>77.649325626204231</c:v>
                      </c:pt>
                      <c:pt idx="5">
                        <c:v>54.462854088722615</c:v>
                      </c:pt>
                      <c:pt idx="6">
                        <c:v>36.556776556776555</c:v>
                      </c:pt>
                      <c:pt idx="7">
                        <c:v>48.653846153846153</c:v>
                      </c:pt>
                      <c:pt idx="8">
                        <c:v>58.567830942735135</c:v>
                      </c:pt>
                      <c:pt idx="9">
                        <c:v>58.033771884388273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30E-4A3A-8B95-16853C351E7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Fluvax'!$L$66</c15:sqref>
                        </c15:formulaRef>
                      </c:ext>
                    </c:extLst>
                    <c:strCache>
                      <c:ptCount val="1"/>
                      <c:pt idx="0">
                        <c:v>% Uptake Nursing</c:v>
                      </c:pt>
                    </c:strCache>
                  </c:strRef>
                </c:tx>
                <c:spPr>
                  <a:solidFill>
                    <a:srgbClr val="71A59C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51.839586103958489</c:v>
                      </c:pt>
                      <c:pt idx="1">
                        <c:v>36.773913538394666</c:v>
                      </c:pt>
                      <c:pt idx="2">
                        <c:v>25.177175498423882</c:v>
                      </c:pt>
                      <c:pt idx="3">
                        <c:v>24.008663862621667</c:v>
                      </c:pt>
                      <c:pt idx="4">
                        <c:v>39.158432048660423</c:v>
                      </c:pt>
                      <c:pt idx="5">
                        <c:v>29.309190190057311</c:v>
                      </c:pt>
                      <c:pt idx="6">
                        <c:v>39.692958806391808</c:v>
                      </c:pt>
                      <c:pt idx="7">
                        <c:v>90.943555329731609</c:v>
                      </c:pt>
                      <c:pt idx="8">
                        <c:v>52.999525252973271</c:v>
                      </c:pt>
                      <c:pt idx="9">
                        <c:v>12.655364454785955</c:v>
                      </c:pt>
                      <c:pt idx="10">
                        <c:v>12.301780960906711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51.839586103958489</c:v>
                      </c:pt>
                      <c:pt idx="1">
                        <c:v>36.773913538394666</c:v>
                      </c:pt>
                      <c:pt idx="2">
                        <c:v>25.177175498423882</c:v>
                      </c:pt>
                      <c:pt idx="3">
                        <c:v>24.008663862621667</c:v>
                      </c:pt>
                      <c:pt idx="4">
                        <c:v>39.158432048660423</c:v>
                      </c:pt>
                      <c:pt idx="5">
                        <c:v>29.309190190057311</c:v>
                      </c:pt>
                      <c:pt idx="6">
                        <c:v>39.692958806391808</c:v>
                      </c:pt>
                      <c:pt idx="7">
                        <c:v>90.943555329731609</c:v>
                      </c:pt>
                      <c:pt idx="8">
                        <c:v>52.999525252973271</c:v>
                      </c:pt>
                      <c:pt idx="9">
                        <c:v>12.655364454785955</c:v>
                      </c:pt>
                      <c:pt idx="10">
                        <c:v>12.301780960906711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'Appendix 1 Hospital HCW Fluvax'!$G$67:$G$78</c15:sqref>
                        </c15:fullRef>
                        <c15:formulaRef>
                          <c15:sqref>'Appendix 1 Hospital HCW Fluvax'!$G$67:$G$76</c15:sqref>
                        </c15:formulaRef>
                      </c:ext>
                    </c:extLst>
                    <c:strCache>
                      <c:ptCount val="10"/>
                      <c:pt idx="0">
                        <c:v>Children's Health Ireland</c:v>
                      </c:pt>
                      <c:pt idx="1">
                        <c:v>Dublin Midlands (TCD)</c:v>
                      </c:pt>
                      <c:pt idx="2">
                        <c:v>Dublin North East (RCSI)</c:v>
                      </c:pt>
                      <c:pt idx="3">
                        <c:v>Ireland East (UCD)</c:v>
                      </c:pt>
                      <c:pt idx="4">
                        <c:v>UL Hospitals Group</c:v>
                      </c:pt>
                      <c:pt idx="5">
                        <c:v>South/South West (UCC)</c:v>
                      </c:pt>
                      <c:pt idx="6">
                        <c:v>West/North West (Saolta UHG; NUIG)</c:v>
                      </c:pt>
                      <c:pt idx="7">
                        <c:v>Private</c:v>
                      </c:pt>
                      <c:pt idx="8">
                        <c:v>Total excl private</c:v>
                      </c:pt>
                      <c:pt idx="9">
                        <c:v>Total incl private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'Appendix 1 Hospital HCW Fluvax'!$L$67:$L$78</c15:sqref>
                        </c15:fullRef>
                        <c15:formulaRef>
                          <c15:sqref>'Appendix 1 Hospital HCW Fluvax'!$L$67:$L$76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0</c:v>
                      </c:pt>
                      <c:pt idx="1">
                        <c:v>52.138893860748169</c:v>
                      </c:pt>
                      <c:pt idx="2">
                        <c:v>61.475612775439473</c:v>
                      </c:pt>
                      <c:pt idx="3">
                        <c:v>49.173222026007387</c:v>
                      </c:pt>
                      <c:pt idx="4">
                        <c:v>49.870354364736386</c:v>
                      </c:pt>
                      <c:pt idx="5">
                        <c:v>60.224285964604874</c:v>
                      </c:pt>
                      <c:pt idx="6">
                        <c:v>34.211663066954642</c:v>
                      </c:pt>
                      <c:pt idx="7">
                        <c:v>44.128933231005377</c:v>
                      </c:pt>
                      <c:pt idx="8">
                        <c:v>51.336560724058089</c:v>
                      </c:pt>
                      <c:pt idx="9">
                        <c:v>51.021503572746482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30E-4A3A-8B95-16853C351E7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Fluvax'!$M$66</c15:sqref>
                        </c15:formulaRef>
                      </c:ext>
                    </c:extLst>
                    <c:strCache>
                      <c:ptCount val="1"/>
                      <c:pt idx="0">
                        <c:v>% Uptake General Support</c:v>
                      </c:pt>
                    </c:strCache>
                  </c:strRef>
                </c:tx>
                <c:spPr>
                  <a:solidFill>
                    <a:srgbClr val="65B328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67.094780389393378</c:v>
                      </c:pt>
                      <c:pt idx="1">
                        <c:v>23.295034768543658</c:v>
                      </c:pt>
                      <c:pt idx="2">
                        <c:v>32.53784713857582</c:v>
                      </c:pt>
                      <c:pt idx="3">
                        <c:v>27.211414370607816</c:v>
                      </c:pt>
                      <c:pt idx="4">
                        <c:v>39.978183852998171</c:v>
                      </c:pt>
                      <c:pt idx="5">
                        <c:v>30.030597998506416</c:v>
                      </c:pt>
                      <c:pt idx="6">
                        <c:v>38.967198756930685</c:v>
                      </c:pt>
                      <c:pt idx="7">
                        <c:v>50.476790316584811</c:v>
                      </c:pt>
                      <c:pt idx="8">
                        <c:v>56.14032395050652</c:v>
                      </c:pt>
                      <c:pt idx="9">
                        <c:v>13.376846177315624</c:v>
                      </c:pt>
                      <c:pt idx="10">
                        <c:v>13.065376772751728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67.094780389393378</c:v>
                      </c:pt>
                      <c:pt idx="1">
                        <c:v>23.295034768543658</c:v>
                      </c:pt>
                      <c:pt idx="2">
                        <c:v>32.53784713857582</c:v>
                      </c:pt>
                      <c:pt idx="3">
                        <c:v>27.211414370607816</c:v>
                      </c:pt>
                      <c:pt idx="4">
                        <c:v>39.978183852998171</c:v>
                      </c:pt>
                      <c:pt idx="5">
                        <c:v>30.030597998506416</c:v>
                      </c:pt>
                      <c:pt idx="6">
                        <c:v>38.967198756930685</c:v>
                      </c:pt>
                      <c:pt idx="7">
                        <c:v>50.476790316584811</c:v>
                      </c:pt>
                      <c:pt idx="8">
                        <c:v>56.14032395050652</c:v>
                      </c:pt>
                      <c:pt idx="9">
                        <c:v>13.376846177315624</c:v>
                      </c:pt>
                      <c:pt idx="10">
                        <c:v>13.065376772751728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'Appendix 1 Hospital HCW Fluvax'!$G$67:$G$78</c15:sqref>
                        </c15:fullRef>
                        <c15:formulaRef>
                          <c15:sqref>'Appendix 1 Hospital HCW Fluvax'!$G$67:$G$76</c15:sqref>
                        </c15:formulaRef>
                      </c:ext>
                    </c:extLst>
                    <c:strCache>
                      <c:ptCount val="10"/>
                      <c:pt idx="0">
                        <c:v>Children's Health Ireland</c:v>
                      </c:pt>
                      <c:pt idx="1">
                        <c:v>Dublin Midlands (TCD)</c:v>
                      </c:pt>
                      <c:pt idx="2">
                        <c:v>Dublin North East (RCSI)</c:v>
                      </c:pt>
                      <c:pt idx="3">
                        <c:v>Ireland East (UCD)</c:v>
                      </c:pt>
                      <c:pt idx="4">
                        <c:v>UL Hospitals Group</c:v>
                      </c:pt>
                      <c:pt idx="5">
                        <c:v>South/South West (UCC)</c:v>
                      </c:pt>
                      <c:pt idx="6">
                        <c:v>West/North West (Saolta UHG; NUIG)</c:v>
                      </c:pt>
                      <c:pt idx="7">
                        <c:v>Private</c:v>
                      </c:pt>
                      <c:pt idx="8">
                        <c:v>Total excl private</c:v>
                      </c:pt>
                      <c:pt idx="9">
                        <c:v>Total incl private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'Appendix 1 Hospital HCW Fluvax'!$M$67:$M$78</c15:sqref>
                        </c15:fullRef>
                        <c15:formulaRef>
                          <c15:sqref>'Appendix 1 Hospital HCW Fluvax'!$M$67:$M$76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0</c:v>
                      </c:pt>
                      <c:pt idx="1">
                        <c:v>75.853455453788513</c:v>
                      </c:pt>
                      <c:pt idx="2">
                        <c:v>49.195837275307476</c:v>
                      </c:pt>
                      <c:pt idx="3">
                        <c:v>52.290502793296092</c:v>
                      </c:pt>
                      <c:pt idx="4">
                        <c:v>55.222088835534208</c:v>
                      </c:pt>
                      <c:pt idx="5">
                        <c:v>55.67313345091123</c:v>
                      </c:pt>
                      <c:pt idx="6">
                        <c:v>41.650485436893206</c:v>
                      </c:pt>
                      <c:pt idx="7">
                        <c:v>37.684210526315788</c:v>
                      </c:pt>
                      <c:pt idx="8">
                        <c:v>55.215449290593796</c:v>
                      </c:pt>
                      <c:pt idx="9">
                        <c:v>54.185730184246317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30E-4A3A-8B95-16853C351E7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1 Hospital HCW Fluvax'!$N$66</c15:sqref>
                        </c15:formulaRef>
                      </c:ext>
                    </c:extLst>
                    <c:strCache>
                      <c:ptCount val="1"/>
                      <c:pt idx="0">
                        <c:v>% Uptake Other Patient &amp; ClientCare</c:v>
                      </c:pt>
                    </c:strCache>
                  </c:strRef>
                </c:tx>
                <c:spPr>
                  <a:solidFill>
                    <a:srgbClr val="7CBDC4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1"/>
                      <c:pt idx="0">
                        <c:v>65.332132818001796</c:v>
                      </c:pt>
                      <c:pt idx="1">
                        <c:v>39.853377326819924</c:v>
                      </c:pt>
                      <c:pt idx="2">
                        <c:v>31.61683919569278</c:v>
                      </c:pt>
                      <c:pt idx="3">
                        <c:v>28.751924557008852</c:v>
                      </c:pt>
                      <c:pt idx="4">
                        <c:v>39.377750598510801</c:v>
                      </c:pt>
                      <c:pt idx="5">
                        <c:v>30.496736609573453</c:v>
                      </c:pt>
                      <c:pt idx="6">
                        <c:v>39.869736135676959</c:v>
                      </c:pt>
                      <c:pt idx="7">
                        <c:v>93.379797558717698</c:v>
                      </c:pt>
                      <c:pt idx="8">
                        <c:v>54.63992384804601</c:v>
                      </c:pt>
                      <c:pt idx="9">
                        <c:v>13.756117644405727</c:v>
                      </c:pt>
                      <c:pt idx="10">
                        <c:v>13.346148125330965</c:v>
                      </c:pt>
                    </c:numLit>
                  </c:plus>
                  <c:minus>
                    <c:numLit>
                      <c:formatCode>General</c:formatCode>
                      <c:ptCount val="11"/>
                      <c:pt idx="0">
                        <c:v>65.332132818001796</c:v>
                      </c:pt>
                      <c:pt idx="1">
                        <c:v>39.853377326819924</c:v>
                      </c:pt>
                      <c:pt idx="2">
                        <c:v>31.61683919569278</c:v>
                      </c:pt>
                      <c:pt idx="3">
                        <c:v>28.751924557008852</c:v>
                      </c:pt>
                      <c:pt idx="4">
                        <c:v>39.377750598510801</c:v>
                      </c:pt>
                      <c:pt idx="5">
                        <c:v>30.496736609573453</c:v>
                      </c:pt>
                      <c:pt idx="6">
                        <c:v>39.869736135676959</c:v>
                      </c:pt>
                      <c:pt idx="7">
                        <c:v>93.379797558717698</c:v>
                      </c:pt>
                      <c:pt idx="8">
                        <c:v>54.63992384804601</c:v>
                      </c:pt>
                      <c:pt idx="9">
                        <c:v>13.756117644405727</c:v>
                      </c:pt>
                      <c:pt idx="10">
                        <c:v>13.346148125330965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'Appendix 1 Hospital HCW Fluvax'!$G$67:$G$78</c15:sqref>
                        </c15:fullRef>
                        <c15:formulaRef>
                          <c15:sqref>'Appendix 1 Hospital HCW Fluvax'!$G$67:$G$76</c15:sqref>
                        </c15:formulaRef>
                      </c:ext>
                    </c:extLst>
                    <c:strCache>
                      <c:ptCount val="10"/>
                      <c:pt idx="0">
                        <c:v>Children's Health Ireland</c:v>
                      </c:pt>
                      <c:pt idx="1">
                        <c:v>Dublin Midlands (TCD)</c:v>
                      </c:pt>
                      <c:pt idx="2">
                        <c:v>Dublin North East (RCSI)</c:v>
                      </c:pt>
                      <c:pt idx="3">
                        <c:v>Ireland East (UCD)</c:v>
                      </c:pt>
                      <c:pt idx="4">
                        <c:v>UL Hospitals Group</c:v>
                      </c:pt>
                      <c:pt idx="5">
                        <c:v>South/South West (UCC)</c:v>
                      </c:pt>
                      <c:pt idx="6">
                        <c:v>West/North West (Saolta UHG; NUIG)</c:v>
                      </c:pt>
                      <c:pt idx="7">
                        <c:v>Private</c:v>
                      </c:pt>
                      <c:pt idx="8">
                        <c:v>Total excl private</c:v>
                      </c:pt>
                      <c:pt idx="9">
                        <c:v>Total incl private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'Appendix 1 Hospital HCW Fluvax'!$N$67:$N$78</c15:sqref>
                        </c15:fullRef>
                        <c15:formulaRef>
                          <c15:sqref>'Appendix 1 Hospital HCW Fluvax'!$N$67:$N$76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0</c:v>
                      </c:pt>
                      <c:pt idx="1">
                        <c:v>46.804511278195484</c:v>
                      </c:pt>
                      <c:pt idx="2">
                        <c:v>51.081359423274975</c:v>
                      </c:pt>
                      <c:pt idx="3">
                        <c:v>39.409176618478945</c:v>
                      </c:pt>
                      <c:pt idx="4">
                        <c:v>55.483870967741936</c:v>
                      </c:pt>
                      <c:pt idx="5">
                        <c:v>72.866520787746168</c:v>
                      </c:pt>
                      <c:pt idx="6">
                        <c:v>43.518518518518519</c:v>
                      </c:pt>
                      <c:pt idx="7">
                        <c:v>39.016393442622949</c:v>
                      </c:pt>
                      <c:pt idx="8">
                        <c:v>49.327489799002571</c:v>
                      </c:pt>
                      <c:pt idx="9">
                        <c:v>48.873158046807283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30E-4A3A-8B95-16853C351E7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7"/>
          <c:order val="7"/>
          <c:tx>
            <c:strRef>
              <c:f>'Appendix 1 Hospital HCW Fluvax'!$F$66</c:f>
              <c:strCache>
                <c:ptCount val="1"/>
                <c:pt idx="0">
                  <c:v>No. Hospitals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Fluvax'!$G$67:$G$78</c15:sqref>
                  </c15:fullRef>
                </c:ext>
              </c:extLst>
              <c:f>'Appendix 1 Hospital HCW Fluvax'!$G$67:$G$76</c:f>
              <c:strCache>
                <c:ptCount val="10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UL Hospitals Group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Private</c:v>
                </c:pt>
                <c:pt idx="8">
                  <c:v>Total excl private</c:v>
                </c:pt>
                <c:pt idx="9">
                  <c:v>Total incl private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Fluvax'!$F$67:$F$78</c15:sqref>
                  </c15:fullRef>
                </c:ext>
              </c:extLst>
              <c:f>'Appendix 1 Hospital HCW Fluvax'!$F$67:$F$76</c:f>
              <c:numCache>
                <c:formatCode>General</c:formatCode>
                <c:ptCount val="10"/>
                <c:pt idx="0">
                  <c:v>0</c:v>
                </c:pt>
                <c:pt idx="1">
                  <c:v>7</c:v>
                </c:pt>
                <c:pt idx="2">
                  <c:v>6</c:v>
                </c:pt>
                <c:pt idx="3">
                  <c:v>12</c:v>
                </c:pt>
                <c:pt idx="4">
                  <c:v>6</c:v>
                </c:pt>
                <c:pt idx="5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46</c:v>
                </c:pt>
                <c:pt idx="9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0E-4A3A-8B95-16853C351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586832"/>
        <c:axId val="1641465248"/>
      </c:lineChart>
      <c:catAx>
        <c:axId val="150334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Hospital Group</a:t>
                </a:r>
              </a:p>
            </c:rich>
          </c:tx>
          <c:layout>
            <c:manualLayout>
              <c:xMode val="edge"/>
              <c:yMode val="edge"/>
              <c:x val="0.46222901249815262"/>
              <c:y val="0.85895565817839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752592"/>
        <c:crosses val="autoZero"/>
        <c:auto val="1"/>
        <c:lblAlgn val="ctr"/>
        <c:lblOffset val="100"/>
        <c:noMultiLvlLbl val="0"/>
      </c:catAx>
      <c:valAx>
        <c:axId val="1502752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1376"/>
        <c:crosses val="autoZero"/>
        <c:crossBetween val="between"/>
      </c:valAx>
      <c:valAx>
        <c:axId val="16414652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No. Hospitals</a:t>
                </a:r>
              </a:p>
            </c:rich>
          </c:tx>
          <c:layout>
            <c:manualLayout>
              <c:xMode val="edge"/>
              <c:yMode val="edge"/>
              <c:x val="0.96002091119276367"/>
              <c:y val="0.256634737461738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586832"/>
        <c:crosses val="max"/>
        <c:crossBetween val="between"/>
      </c:valAx>
      <c:catAx>
        <c:axId val="164758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1465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933482601296947E-2"/>
          <c:y val="0.92241930999790023"/>
          <c:w val="0.96588119260878535"/>
          <c:h val="4.9803090378212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Total</c:v>
              </c:pt>
            </c:strLit>
          </c:cat>
          <c:val>
            <c:numRef>
              <c:f>'Appendix 3 LTCF Resident Fluvax'!$P$190:$P$199</c:f>
              <c:numCache>
                <c:formatCode>0.0</c:formatCode>
                <c:ptCount val="10"/>
                <c:pt idx="0">
                  <c:v>98.201438848920859</c:v>
                </c:pt>
                <c:pt idx="1">
                  <c:v>96.666666666666671</c:v>
                </c:pt>
                <c:pt idx="2">
                  <c:v>97.449908925318766</c:v>
                </c:pt>
                <c:pt idx="3">
                  <c:v>97.75</c:v>
                </c:pt>
                <c:pt idx="4">
                  <c:v>95</c:v>
                </c:pt>
                <c:pt idx="5">
                  <c:v>96.907216494845358</c:v>
                </c:pt>
                <c:pt idx="6">
                  <c:v>92.174913693901033</c:v>
                </c:pt>
                <c:pt idx="7">
                  <c:v>98.076923076923066</c:v>
                </c:pt>
                <c:pt idx="8">
                  <c:v>96.521739130434781</c:v>
                </c:pt>
                <c:pt idx="9">
                  <c:v>95.805592543275637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4-4CE0-8CC7-B7ECFA8E6D5D}"/>
            </c:ext>
          </c:extLst>
        </c:ser>
        <c:ser>
          <c:idx val="5"/>
          <c:order val="1"/>
          <c:tx>
            <c:strRef>
              <c:f>'Appendix 3 LTCF Resident Fluvax'!$S$1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Total</c:v>
              </c:pt>
            </c:strLit>
          </c:cat>
          <c:val>
            <c:numRef>
              <c:f>'Appendix 3 LTCF Resident Fluvax'!$S$190:$S$199</c:f>
              <c:numCache>
                <c:formatCode>0.0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43.75</c:v>
                </c:pt>
                <c:pt idx="3">
                  <c:v>81.818181818181827</c:v>
                </c:pt>
                <c:pt idx="4">
                  <c:v>0</c:v>
                </c:pt>
                <c:pt idx="5">
                  <c:v>100</c:v>
                </c:pt>
                <c:pt idx="6">
                  <c:v>25</c:v>
                </c:pt>
                <c:pt idx="7">
                  <c:v>100</c:v>
                </c:pt>
                <c:pt idx="8">
                  <c:v>50</c:v>
                </c:pt>
                <c:pt idx="9">
                  <c:v>67.307692307692307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54-4CE0-8CC7-B7ECFA8E6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lineChart>
        <c:grouping val="standard"/>
        <c:varyColors val="0"/>
        <c:ser>
          <c:idx val="0"/>
          <c:order val="2"/>
          <c:tx>
            <c:strRef>
              <c:f>'Appendix 3 LTCF Resident Fluvax'!$K$179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Total</c:v>
              </c:pt>
            </c:strLit>
          </c:cat>
          <c:val>
            <c:numRef>
              <c:f>'Appendix 3 LTCF Resident Fluvax'!$K$190:$K$199</c:f>
              <c:numCache>
                <c:formatCode>0</c:formatCode>
                <c:ptCount val="10"/>
                <c:pt idx="0">
                  <c:v>6</c:v>
                </c:pt>
                <c:pt idx="1">
                  <c:v>2</c:v>
                </c:pt>
                <c:pt idx="2">
                  <c:v>13</c:v>
                </c:pt>
                <c:pt idx="3">
                  <c:v>17</c:v>
                </c:pt>
                <c:pt idx="4">
                  <c:v>1</c:v>
                </c:pt>
                <c:pt idx="5">
                  <c:v>6</c:v>
                </c:pt>
                <c:pt idx="6">
                  <c:v>12</c:v>
                </c:pt>
                <c:pt idx="7">
                  <c:v>2</c:v>
                </c:pt>
                <c:pt idx="8">
                  <c:v>8</c:v>
                </c:pt>
                <c:pt idx="9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54-4CE0-8CC7-B7ECFA8E6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520240"/>
        <c:axId val="589000560"/>
      </c:line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Non-HSE/Private-Community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  <c:valAx>
        <c:axId val="58900056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520240"/>
        <c:crosses val="max"/>
        <c:crossBetween val="between"/>
      </c:valAx>
      <c:catAx>
        <c:axId val="81652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9000560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59328300718691E-2"/>
          <c:y val="5.0925925925925923E-2"/>
          <c:w val="0.90007149354665639"/>
          <c:h val="0.57724314260115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1 Hospital HCW Fluvax'!$H$66</c:f>
              <c:strCache>
                <c:ptCount val="1"/>
                <c:pt idx="0">
                  <c:v>% Uptake Total 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1"/>
              </c:numLit>
            </c:plus>
            <c:minus>
              <c:numLit>
                <c:formatCode>General</c:formatCode>
                <c:ptCount val="11"/>
              </c:numLit>
            </c:minus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Fluvax'!$G$67:$G$78</c15:sqref>
                  </c15:fullRef>
                </c:ext>
              </c:extLst>
              <c:f>'Appendix 1 Hospital HCW Fluvax'!$G$67:$G$76</c:f>
              <c:strCache>
                <c:ptCount val="10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UL Hospitals Group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Private</c:v>
                </c:pt>
                <c:pt idx="8">
                  <c:v>Total excl private</c:v>
                </c:pt>
                <c:pt idx="9">
                  <c:v>Total incl private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Fluvax'!$H$67:$H$78</c15:sqref>
                  </c15:fullRef>
                </c:ext>
              </c:extLst>
              <c:f>'Appendix 1 Hospital HCW Fluvax'!$H$67:$H$76</c:f>
              <c:numCache>
                <c:formatCode>0.0</c:formatCode>
                <c:ptCount val="10"/>
                <c:pt idx="0">
                  <c:v>0</c:v>
                </c:pt>
                <c:pt idx="1">
                  <c:v>57.551992157411945</c:v>
                </c:pt>
                <c:pt idx="2">
                  <c:v>57.811744219792985</c:v>
                </c:pt>
                <c:pt idx="3">
                  <c:v>53.406158093751877</c:v>
                </c:pt>
                <c:pt idx="4">
                  <c:v>59.815684228829767</c:v>
                </c:pt>
                <c:pt idx="5">
                  <c:v>60.978723404255319</c:v>
                </c:pt>
                <c:pt idx="6">
                  <c:v>38.183096116675451</c:v>
                </c:pt>
                <c:pt idx="7">
                  <c:v>47.757575757575758</c:v>
                </c:pt>
                <c:pt idx="8">
                  <c:v>54.442023389232133</c:v>
                </c:pt>
                <c:pt idx="9">
                  <c:v>54.151057880018996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0-4F9C-8BE9-3D9ADB337FD4}"/>
            </c:ext>
          </c:extLst>
        </c:ser>
        <c:ser>
          <c:idx val="1"/>
          <c:order val="1"/>
          <c:tx>
            <c:strRef>
              <c:f>'Appendix 1 Hospital HCW Fluvax'!$I$66</c:f>
              <c:strCache>
                <c:ptCount val="1"/>
                <c:pt idx="0">
                  <c:v>% Uptake Management &amp; Administration</c:v>
                </c:pt>
              </c:strCache>
            </c:strRef>
          </c:tx>
          <c:spPr>
            <a:solidFill>
              <a:srgbClr val="EC89A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Fluvax'!$G$67:$G$78</c15:sqref>
                  </c15:fullRef>
                </c:ext>
              </c:extLst>
              <c:f>'Appendix 1 Hospital HCW Fluvax'!$G$67:$G$76</c:f>
              <c:strCache>
                <c:ptCount val="10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UL Hospitals Group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Private</c:v>
                </c:pt>
                <c:pt idx="8">
                  <c:v>Total excl private</c:v>
                </c:pt>
                <c:pt idx="9">
                  <c:v>Total incl private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Fluvax'!$I$67:$I$78</c15:sqref>
                  </c15:fullRef>
                </c:ext>
              </c:extLst>
              <c:f>'Appendix 1 Hospital HCW Fluvax'!$I$67:$I$76</c:f>
              <c:numCache>
                <c:formatCode>0.0</c:formatCode>
                <c:ptCount val="10"/>
                <c:pt idx="0">
                  <c:v>0</c:v>
                </c:pt>
                <c:pt idx="1">
                  <c:v>51.510721247563353</c:v>
                </c:pt>
                <c:pt idx="2">
                  <c:v>50.257731958762889</c:v>
                </c:pt>
                <c:pt idx="3">
                  <c:v>52.063751532488766</c:v>
                </c:pt>
                <c:pt idx="4">
                  <c:v>59</c:v>
                </c:pt>
                <c:pt idx="5">
                  <c:v>50.35246727089627</c:v>
                </c:pt>
                <c:pt idx="6">
                  <c:v>27.376654632972325</c:v>
                </c:pt>
                <c:pt idx="7">
                  <c:v>65.828092243186589</c:v>
                </c:pt>
                <c:pt idx="8">
                  <c:v>48.089442400226432</c:v>
                </c:pt>
                <c:pt idx="9">
                  <c:v>48.853376670278081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0-4F9C-8BE9-3D9ADB337FD4}"/>
            </c:ext>
          </c:extLst>
        </c:ser>
        <c:ser>
          <c:idx val="2"/>
          <c:order val="2"/>
          <c:tx>
            <c:strRef>
              <c:f>'Appendix 1 Hospital HCW Fluvax'!$J$66</c:f>
              <c:strCache>
                <c:ptCount val="1"/>
                <c:pt idx="0">
                  <c:v>% Uptake Medical &amp; Dental</c:v>
                </c:pt>
              </c:strCache>
            </c:strRef>
          </c:tx>
          <c:spPr>
            <a:solidFill>
              <a:srgbClr val="82428D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Fluvax'!$G$67:$G$78</c15:sqref>
                  </c15:fullRef>
                </c:ext>
              </c:extLst>
              <c:f>'Appendix 1 Hospital HCW Fluvax'!$G$67:$G$76</c:f>
              <c:strCache>
                <c:ptCount val="10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UL Hospitals Group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Private</c:v>
                </c:pt>
                <c:pt idx="8">
                  <c:v>Total excl private</c:v>
                </c:pt>
                <c:pt idx="9">
                  <c:v>Total incl private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Fluvax'!$J$67:$J$78</c15:sqref>
                  </c15:fullRef>
                </c:ext>
              </c:extLst>
              <c:f>'Appendix 1 Hospital HCW Fluvax'!$J$67:$J$76</c:f>
              <c:numCache>
                <c:formatCode>0.0</c:formatCode>
                <c:ptCount val="10"/>
                <c:pt idx="0">
                  <c:v>0</c:v>
                </c:pt>
                <c:pt idx="1">
                  <c:v>77.042801556420244</c:v>
                </c:pt>
                <c:pt idx="2">
                  <c:v>63.605671843349086</c:v>
                </c:pt>
                <c:pt idx="3">
                  <c:v>60.980470306895171</c:v>
                </c:pt>
                <c:pt idx="4">
                  <c:v>88.055555555555557</c:v>
                </c:pt>
                <c:pt idx="5">
                  <c:v>79.593961478396665</c:v>
                </c:pt>
                <c:pt idx="6">
                  <c:v>56.284829721362229</c:v>
                </c:pt>
                <c:pt idx="7">
                  <c:v>61.818181818181813</c:v>
                </c:pt>
                <c:pt idx="8">
                  <c:v>68.98954703832753</c:v>
                </c:pt>
                <c:pt idx="9">
                  <c:v>68.835849975645402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0-4F9C-8BE9-3D9ADB337FD4}"/>
            </c:ext>
          </c:extLst>
        </c:ser>
        <c:ser>
          <c:idx val="3"/>
          <c:order val="3"/>
          <c:tx>
            <c:strRef>
              <c:f>'Appendix 1 Hospital HCW Fluvax'!$K$66</c:f>
              <c:strCache>
                <c:ptCount val="1"/>
                <c:pt idx="0">
                  <c:v>% Uptake Health &amp; SocialCare</c:v>
                </c:pt>
              </c:strCache>
            </c:strRef>
          </c:tx>
          <c:spPr>
            <a:solidFill>
              <a:srgbClr val="3E5B8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Fluvax'!$G$67:$G$78</c15:sqref>
                  </c15:fullRef>
                </c:ext>
              </c:extLst>
              <c:f>'Appendix 1 Hospital HCW Fluvax'!$G$67:$G$76</c:f>
              <c:strCache>
                <c:ptCount val="10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UL Hospitals Group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Private</c:v>
                </c:pt>
                <c:pt idx="8">
                  <c:v>Total excl private</c:v>
                </c:pt>
                <c:pt idx="9">
                  <c:v>Total incl private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Fluvax'!$K$67:$K$78</c15:sqref>
                  </c15:fullRef>
                </c:ext>
              </c:extLst>
              <c:f>'Appendix 1 Hospital HCW Fluvax'!$K$67:$K$76</c:f>
              <c:numCache>
                <c:formatCode>0.0</c:formatCode>
                <c:ptCount val="10"/>
                <c:pt idx="0">
                  <c:v>0</c:v>
                </c:pt>
                <c:pt idx="1">
                  <c:v>58.895405669599221</c:v>
                </c:pt>
                <c:pt idx="2">
                  <c:v>61.034761519805983</c:v>
                </c:pt>
                <c:pt idx="3">
                  <c:v>70.071599045346062</c:v>
                </c:pt>
                <c:pt idx="4">
                  <c:v>77.649325626204231</c:v>
                </c:pt>
                <c:pt idx="5">
                  <c:v>54.462854088722615</c:v>
                </c:pt>
                <c:pt idx="6">
                  <c:v>36.556776556776555</c:v>
                </c:pt>
                <c:pt idx="7">
                  <c:v>48.653846153846153</c:v>
                </c:pt>
                <c:pt idx="8">
                  <c:v>58.567830942735135</c:v>
                </c:pt>
                <c:pt idx="9">
                  <c:v>58.033771884388273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0-4F9C-8BE9-3D9ADB337FD4}"/>
            </c:ext>
          </c:extLst>
        </c:ser>
        <c:ser>
          <c:idx val="4"/>
          <c:order val="4"/>
          <c:tx>
            <c:strRef>
              <c:f>'Appendix 1 Hospital HCW Fluvax'!$L$66</c:f>
              <c:strCache>
                <c:ptCount val="1"/>
                <c:pt idx="0">
                  <c:v>% Uptake Nursing</c:v>
                </c:pt>
              </c:strCache>
            </c:strRef>
          </c:tx>
          <c:spPr>
            <a:solidFill>
              <a:srgbClr val="71A59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Fluvax'!$G$67:$G$78</c15:sqref>
                  </c15:fullRef>
                </c:ext>
              </c:extLst>
              <c:f>'Appendix 1 Hospital HCW Fluvax'!$G$67:$G$76</c:f>
              <c:strCache>
                <c:ptCount val="10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UL Hospitals Group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Private</c:v>
                </c:pt>
                <c:pt idx="8">
                  <c:v>Total excl private</c:v>
                </c:pt>
                <c:pt idx="9">
                  <c:v>Total incl private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Fluvax'!$L$67:$L$78</c15:sqref>
                  </c15:fullRef>
                </c:ext>
              </c:extLst>
              <c:f>'Appendix 1 Hospital HCW Fluvax'!$L$67:$L$76</c:f>
              <c:numCache>
                <c:formatCode>0.0</c:formatCode>
                <c:ptCount val="10"/>
                <c:pt idx="0">
                  <c:v>0</c:v>
                </c:pt>
                <c:pt idx="1">
                  <c:v>52.138893860748169</c:v>
                </c:pt>
                <c:pt idx="2">
                  <c:v>61.475612775439473</c:v>
                </c:pt>
                <c:pt idx="3">
                  <c:v>49.173222026007387</c:v>
                </c:pt>
                <c:pt idx="4">
                  <c:v>49.870354364736386</c:v>
                </c:pt>
                <c:pt idx="5">
                  <c:v>60.224285964604874</c:v>
                </c:pt>
                <c:pt idx="6">
                  <c:v>34.211663066954642</c:v>
                </c:pt>
                <c:pt idx="7">
                  <c:v>44.128933231005377</c:v>
                </c:pt>
                <c:pt idx="8">
                  <c:v>51.336560724058089</c:v>
                </c:pt>
                <c:pt idx="9">
                  <c:v>51.021503572746482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0-4F9C-8BE9-3D9ADB337FD4}"/>
            </c:ext>
          </c:extLst>
        </c:ser>
        <c:ser>
          <c:idx val="5"/>
          <c:order val="5"/>
          <c:tx>
            <c:strRef>
              <c:f>'Appendix 1 Hospital HCW Fluvax'!$M$66</c:f>
              <c:strCache>
                <c:ptCount val="1"/>
                <c:pt idx="0">
                  <c:v>% Uptake General Support</c:v>
                </c:pt>
              </c:strCache>
            </c:strRef>
          </c:tx>
          <c:spPr>
            <a:solidFill>
              <a:srgbClr val="65B328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Fluvax'!$G$67:$G$78</c15:sqref>
                  </c15:fullRef>
                </c:ext>
              </c:extLst>
              <c:f>'Appendix 1 Hospital HCW Fluvax'!$G$67:$G$76</c:f>
              <c:strCache>
                <c:ptCount val="10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UL Hospitals Group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Private</c:v>
                </c:pt>
                <c:pt idx="8">
                  <c:v>Total excl private</c:v>
                </c:pt>
                <c:pt idx="9">
                  <c:v>Total incl private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Fluvax'!$M$67:$M$78</c15:sqref>
                  </c15:fullRef>
                </c:ext>
              </c:extLst>
              <c:f>'Appendix 1 Hospital HCW Fluvax'!$M$67:$M$76</c:f>
              <c:numCache>
                <c:formatCode>0.0</c:formatCode>
                <c:ptCount val="10"/>
                <c:pt idx="0">
                  <c:v>0</c:v>
                </c:pt>
                <c:pt idx="1">
                  <c:v>75.853455453788513</c:v>
                </c:pt>
                <c:pt idx="2">
                  <c:v>49.195837275307476</c:v>
                </c:pt>
                <c:pt idx="3">
                  <c:v>52.290502793296092</c:v>
                </c:pt>
                <c:pt idx="4">
                  <c:v>55.222088835534208</c:v>
                </c:pt>
                <c:pt idx="5">
                  <c:v>55.67313345091123</c:v>
                </c:pt>
                <c:pt idx="6">
                  <c:v>41.650485436893206</c:v>
                </c:pt>
                <c:pt idx="7">
                  <c:v>37.684210526315788</c:v>
                </c:pt>
                <c:pt idx="8">
                  <c:v>55.215449290593796</c:v>
                </c:pt>
                <c:pt idx="9">
                  <c:v>54.185730184246317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0-4F9C-8BE9-3D9ADB337FD4}"/>
            </c:ext>
          </c:extLst>
        </c:ser>
        <c:ser>
          <c:idx val="6"/>
          <c:order val="6"/>
          <c:tx>
            <c:strRef>
              <c:f>'Appendix 1 Hospital HCW Fluvax'!$N$66</c:f>
              <c:strCache>
                <c:ptCount val="1"/>
                <c:pt idx="0">
                  <c:v>% Uptake Other Patient &amp; ClientCare</c:v>
                </c:pt>
              </c:strCache>
            </c:strRef>
          </c:tx>
          <c:spPr>
            <a:solidFill>
              <a:srgbClr val="7CBDC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'Appendix 1 Hospital HCW Fluvax'!$G$67:$G$78</c15:sqref>
                  </c15:fullRef>
                </c:ext>
              </c:extLst>
              <c:f>'Appendix 1 Hospital HCW Fluvax'!$G$67:$G$76</c:f>
              <c:strCache>
                <c:ptCount val="10"/>
                <c:pt idx="0">
                  <c:v>Children's Health Ireland</c:v>
                </c:pt>
                <c:pt idx="1">
                  <c:v>Dublin Midlands (TCD)</c:v>
                </c:pt>
                <c:pt idx="2">
                  <c:v>Dublin North East (RCSI)</c:v>
                </c:pt>
                <c:pt idx="3">
                  <c:v>Ireland East (UCD)</c:v>
                </c:pt>
                <c:pt idx="4">
                  <c:v>UL Hospitals Group</c:v>
                </c:pt>
                <c:pt idx="5">
                  <c:v>South/South West (UCC)</c:v>
                </c:pt>
                <c:pt idx="6">
                  <c:v>West/North West (Saolta UHG; NUIG)</c:v>
                </c:pt>
                <c:pt idx="7">
                  <c:v>Private</c:v>
                </c:pt>
                <c:pt idx="8">
                  <c:v>Total excl private</c:v>
                </c:pt>
                <c:pt idx="9">
                  <c:v>Total incl private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'Appendix 1 Hospital HCW Fluvax'!$N$67:$N$78</c15:sqref>
                  </c15:fullRef>
                </c:ext>
              </c:extLst>
              <c:f>'Appendix 1 Hospital HCW Fluvax'!$N$67:$N$76</c:f>
              <c:numCache>
                <c:formatCode>0.0</c:formatCode>
                <c:ptCount val="10"/>
                <c:pt idx="0">
                  <c:v>0</c:v>
                </c:pt>
                <c:pt idx="1">
                  <c:v>46.804511278195484</c:v>
                </c:pt>
                <c:pt idx="2">
                  <c:v>51.081359423274975</c:v>
                </c:pt>
                <c:pt idx="3">
                  <c:v>39.409176618478945</c:v>
                </c:pt>
                <c:pt idx="4">
                  <c:v>55.483870967741936</c:v>
                </c:pt>
                <c:pt idx="5">
                  <c:v>72.866520787746168</c:v>
                </c:pt>
                <c:pt idx="6">
                  <c:v>43.518518518518519</c:v>
                </c:pt>
                <c:pt idx="7">
                  <c:v>39.016393442622949</c:v>
                </c:pt>
                <c:pt idx="8">
                  <c:v>49.327489799002571</c:v>
                </c:pt>
                <c:pt idx="9">
                  <c:v>48.873158046807283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D0-4F9C-8BE9-3D9ADB33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1376"/>
        <c:axId val="1502752592"/>
      </c:barChart>
      <c:catAx>
        <c:axId val="150334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Hospital Group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752592"/>
        <c:crosses val="autoZero"/>
        <c:auto val="1"/>
        <c:lblAlgn val="ctr"/>
        <c:lblOffset val="100"/>
        <c:noMultiLvlLbl val="0"/>
      </c:catAx>
      <c:valAx>
        <c:axId val="150275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1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5933482601296947E-2"/>
          <c:y val="0.82680179344887561"/>
          <c:w val="0.94813303479740607"/>
          <c:h val="0.14542060692723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20871838611883E-2"/>
          <c:y val="5.0925925925925923E-2"/>
          <c:w val="0.91263673818041147"/>
          <c:h val="0.553686205890930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'Appendix 2 LTCF HCW Fluvax'!$O$222</c:f>
              <c:strCache>
                <c:ptCount val="1"/>
                <c:pt idx="0">
                  <c:v>Total % Uptake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Fluvax'!$O$223:$O$232</c:f>
              <c:numCache>
                <c:formatCode>0.0</c:formatCode>
                <c:ptCount val="10"/>
                <c:pt idx="0">
                  <c:v>39.537223340040242</c:v>
                </c:pt>
                <c:pt idx="1">
                  <c:v>46.240905416329831</c:v>
                </c:pt>
                <c:pt idx="2">
                  <c:v>77.115384615384613</c:v>
                </c:pt>
                <c:pt idx="3">
                  <c:v>58.950969213226912</c:v>
                </c:pt>
                <c:pt idx="4">
                  <c:v>49.845520082389285</c:v>
                </c:pt>
                <c:pt idx="5">
                  <c:v>58.904109589041099</c:v>
                </c:pt>
                <c:pt idx="6">
                  <c:v>52.699530516431928</c:v>
                </c:pt>
                <c:pt idx="7">
                  <c:v>54.891304347826086</c:v>
                </c:pt>
                <c:pt idx="8">
                  <c:v>50.83932853717026</c:v>
                </c:pt>
                <c:pt idx="9">
                  <c:v>53.514342018830739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7-47DA-8423-F760BA4ADADA}"/>
            </c:ext>
          </c:extLst>
        </c:ser>
        <c:ser>
          <c:idx val="5"/>
          <c:order val="1"/>
          <c:tx>
            <c:strRef>
              <c:f>'Appendix 2 LTCF HCW Fluvax'!$R$222</c:f>
              <c:strCache>
                <c:ptCount val="1"/>
                <c:pt idx="0">
                  <c:v>% Uptake Management &amp; Administration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Fluvax'!$R$223:$R$232</c:f>
              <c:numCache>
                <c:formatCode>0.0</c:formatCode>
                <c:ptCount val="10"/>
                <c:pt idx="0">
                  <c:v>43.333333333333336</c:v>
                </c:pt>
                <c:pt idx="1">
                  <c:v>57.407407407407405</c:v>
                </c:pt>
                <c:pt idx="2">
                  <c:v>70.886075949367083</c:v>
                </c:pt>
                <c:pt idx="3">
                  <c:v>73.333333333333329</c:v>
                </c:pt>
                <c:pt idx="4">
                  <c:v>64.705882352941174</c:v>
                </c:pt>
                <c:pt idx="5">
                  <c:v>82.5</c:v>
                </c:pt>
                <c:pt idx="6">
                  <c:v>58.333333333333336</c:v>
                </c:pt>
                <c:pt idx="7">
                  <c:v>59.090909090909093</c:v>
                </c:pt>
                <c:pt idx="8">
                  <c:v>85.365853658536579</c:v>
                </c:pt>
                <c:pt idx="9">
                  <c:v>65.019762845849812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7-47DA-8423-F760BA4ADADA}"/>
            </c:ext>
          </c:extLst>
        </c:ser>
        <c:ser>
          <c:idx val="8"/>
          <c:order val="2"/>
          <c:tx>
            <c:strRef>
              <c:f>'Appendix 2 LTCF HCW Fluvax'!$U$222</c:f>
              <c:strCache>
                <c:ptCount val="1"/>
                <c:pt idx="0">
                  <c:v>% Uptake Medical &amp; Dental</c:v>
                </c:pt>
              </c:strCache>
            </c:strRef>
          </c:tx>
          <c:spPr>
            <a:solidFill>
              <a:srgbClr val="82428D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Fluvax'!$U$223:$U$232</c:f>
              <c:numCache>
                <c:formatCode>0.0</c:formatCode>
                <c:ptCount val="10"/>
                <c:pt idx="0">
                  <c:v>54.838709677419352</c:v>
                </c:pt>
                <c:pt idx="1">
                  <c:v>8.3333333333333321</c:v>
                </c:pt>
                <c:pt idx="2">
                  <c:v>66.666666666666657</c:v>
                </c:pt>
                <c:pt idx="3">
                  <c:v>100</c:v>
                </c:pt>
                <c:pt idx="4">
                  <c:v>47.368421052631575</c:v>
                </c:pt>
                <c:pt idx="5">
                  <c:v>92.857142857142861</c:v>
                </c:pt>
                <c:pt idx="6">
                  <c:v>85.714285714285708</c:v>
                </c:pt>
                <c:pt idx="7">
                  <c:v>66.666666666666657</c:v>
                </c:pt>
                <c:pt idx="8">
                  <c:v>91.304347826086953</c:v>
                </c:pt>
                <c:pt idx="9">
                  <c:v>64.550264550264544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7-47DA-8423-F760BA4ADADA}"/>
            </c:ext>
          </c:extLst>
        </c:ser>
        <c:ser>
          <c:idx val="11"/>
          <c:order val="3"/>
          <c:tx>
            <c:strRef>
              <c:f>'Appendix 2 LTCF HCW Fluvax'!$X$222</c:f>
              <c:strCache>
                <c:ptCount val="1"/>
                <c:pt idx="0">
                  <c:v>% Uptake Health &amp; SocialCare</c:v>
                </c:pt>
              </c:strCache>
            </c:strRef>
          </c:tx>
          <c:spPr>
            <a:solidFill>
              <a:srgbClr val="3E5B84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Fluvax'!$X$223:$X$232</c:f>
              <c:numCache>
                <c:formatCode>0.0</c:formatCode>
                <c:ptCount val="10"/>
                <c:pt idx="0">
                  <c:v>42.424242424242422</c:v>
                </c:pt>
                <c:pt idx="1">
                  <c:v>71.428571428571431</c:v>
                </c:pt>
                <c:pt idx="2">
                  <c:v>91.666666666666657</c:v>
                </c:pt>
                <c:pt idx="3">
                  <c:v>44.642857142857146</c:v>
                </c:pt>
                <c:pt idx="4">
                  <c:v>41.666666666666671</c:v>
                </c:pt>
                <c:pt idx="5">
                  <c:v>60</c:v>
                </c:pt>
                <c:pt idx="6">
                  <c:v>61.53846153846154</c:v>
                </c:pt>
                <c:pt idx="7">
                  <c:v>37.931034482758619</c:v>
                </c:pt>
                <c:pt idx="8">
                  <c:v>47.663551401869157</c:v>
                </c:pt>
                <c:pt idx="9">
                  <c:v>52.667814113597245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7-47DA-8423-F760BA4ADADA}"/>
            </c:ext>
          </c:extLst>
        </c:ser>
        <c:ser>
          <c:idx val="14"/>
          <c:order val="4"/>
          <c:tx>
            <c:strRef>
              <c:f>'Appendix 2 LTCF HCW Fluvax'!$AA$222</c:f>
              <c:strCache>
                <c:ptCount val="1"/>
                <c:pt idx="0">
                  <c:v>% Uptake Nursing</c:v>
                </c:pt>
              </c:strCache>
            </c:strRef>
          </c:tx>
          <c:spPr>
            <a:solidFill>
              <a:srgbClr val="71A59C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Fluvax'!$AA$223:$AA$232</c:f>
              <c:numCache>
                <c:formatCode>0.0</c:formatCode>
                <c:ptCount val="10"/>
                <c:pt idx="0">
                  <c:v>41.917808219178085</c:v>
                </c:pt>
                <c:pt idx="1">
                  <c:v>44.394618834080717</c:v>
                </c:pt>
                <c:pt idx="2">
                  <c:v>74.947807933194156</c:v>
                </c:pt>
                <c:pt idx="3">
                  <c:v>64.59854014598541</c:v>
                </c:pt>
                <c:pt idx="4">
                  <c:v>44.793926247288503</c:v>
                </c:pt>
                <c:pt idx="5">
                  <c:v>51.243781094527364</c:v>
                </c:pt>
                <c:pt idx="6">
                  <c:v>55.696202531645568</c:v>
                </c:pt>
                <c:pt idx="7">
                  <c:v>54.754098360655732</c:v>
                </c:pt>
                <c:pt idx="8">
                  <c:v>52.142857142857146</c:v>
                </c:pt>
                <c:pt idx="9">
                  <c:v>52.731326644370128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E7-47DA-8423-F760BA4ADADA}"/>
            </c:ext>
          </c:extLst>
        </c:ser>
        <c:ser>
          <c:idx val="17"/>
          <c:order val="5"/>
          <c:tx>
            <c:strRef>
              <c:f>'Appendix 2 LTCF HCW Fluvax'!$AD$222</c:f>
              <c:strCache>
                <c:ptCount val="1"/>
                <c:pt idx="0">
                  <c:v>% Uptake General Support</c:v>
                </c:pt>
              </c:strCache>
            </c:strRef>
          </c:tx>
          <c:spPr>
            <a:solidFill>
              <a:srgbClr val="006858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Fluvax'!$AD$223:$AD$232</c:f>
              <c:numCache>
                <c:formatCode>0.0</c:formatCode>
                <c:ptCount val="10"/>
                <c:pt idx="0">
                  <c:v>39.461883408071749</c:v>
                </c:pt>
                <c:pt idx="1">
                  <c:v>72.277227722772281</c:v>
                </c:pt>
                <c:pt idx="2">
                  <c:v>91.525423728813564</c:v>
                </c:pt>
                <c:pt idx="3">
                  <c:v>53.697749196141473</c:v>
                </c:pt>
                <c:pt idx="4">
                  <c:v>52.246256239600662</c:v>
                </c:pt>
                <c:pt idx="5">
                  <c:v>55.056179775280903</c:v>
                </c:pt>
                <c:pt idx="6">
                  <c:v>43.15789473684211</c:v>
                </c:pt>
                <c:pt idx="7">
                  <c:v>59.708737864077662</c:v>
                </c:pt>
                <c:pt idx="8">
                  <c:v>34.482758620689658</c:v>
                </c:pt>
                <c:pt idx="9">
                  <c:v>53.42723004694836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E7-47DA-8423-F760BA4ADADA}"/>
            </c:ext>
          </c:extLst>
        </c:ser>
        <c:ser>
          <c:idx val="20"/>
          <c:order val="6"/>
          <c:tx>
            <c:strRef>
              <c:f>'Appendix 2 LTCF HCW Fluvax'!$AG$222</c:f>
              <c:strCache>
                <c:ptCount val="1"/>
                <c:pt idx="0">
                  <c:v>% Uptake Other Patient &amp; ClientCare</c:v>
                </c:pt>
              </c:strCache>
            </c:strRef>
          </c:tx>
          <c:spPr>
            <a:solidFill>
              <a:srgbClr val="65B328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Fluvax'!$AG$223:$AG$232</c:f>
              <c:numCache>
                <c:formatCode>0.0</c:formatCode>
                <c:ptCount val="10"/>
                <c:pt idx="0">
                  <c:v>33.687943262411345</c:v>
                </c:pt>
                <c:pt idx="1">
                  <c:v>41.065292096219927</c:v>
                </c:pt>
                <c:pt idx="2">
                  <c:v>69.565217391304344</c:v>
                </c:pt>
                <c:pt idx="3">
                  <c:v>55.294117647058826</c:v>
                </c:pt>
                <c:pt idx="4">
                  <c:v>62.926829268292686</c:v>
                </c:pt>
                <c:pt idx="5">
                  <c:v>64.86486486486487</c:v>
                </c:pt>
                <c:pt idx="6">
                  <c:v>53.429602888086649</c:v>
                </c:pt>
                <c:pt idx="7">
                  <c:v>53.623188405797109</c:v>
                </c:pt>
                <c:pt idx="8">
                  <c:v>90.909090909090907</c:v>
                </c:pt>
                <c:pt idx="9">
                  <c:v>51.44859813084112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E7-47DA-8423-F760BA4AD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</c:bar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1852237478579606E-3"/>
          <c:y val="0.83333114610673664"/>
          <c:w val="0.96428046906285159"/>
          <c:h val="0.16666885389326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20871838611883E-2"/>
          <c:y val="5.0925925925925923E-2"/>
          <c:w val="0.91263673818041147"/>
          <c:h val="0.553686205890930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'Appendix 2 LTCF HCW Fluvax'!$O$222</c:f>
              <c:strCache>
                <c:ptCount val="1"/>
                <c:pt idx="0">
                  <c:v>Total % Uptake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Fluvax'!$O$233:$O$242</c:f>
              <c:numCache>
                <c:formatCode>0.0</c:formatCode>
                <c:ptCount val="10"/>
                <c:pt idx="0">
                  <c:v>53.932584269662918</c:v>
                </c:pt>
                <c:pt idx="1">
                  <c:v>0</c:v>
                </c:pt>
                <c:pt idx="2">
                  <c:v>41.320754716981135</c:v>
                </c:pt>
                <c:pt idx="3">
                  <c:v>40.818102697998256</c:v>
                </c:pt>
                <c:pt idx="4">
                  <c:v>45.123152709359601</c:v>
                </c:pt>
                <c:pt idx="5">
                  <c:v>25.272547076313177</c:v>
                </c:pt>
                <c:pt idx="6">
                  <c:v>48.105263157894733</c:v>
                </c:pt>
                <c:pt idx="7">
                  <c:v>54.400000000000006</c:v>
                </c:pt>
                <c:pt idx="8">
                  <c:v>47.848101265822784</c:v>
                </c:pt>
                <c:pt idx="9">
                  <c:v>41.576807495138766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9-44E3-ACB2-147D6A68C060}"/>
            </c:ext>
          </c:extLst>
        </c:ser>
        <c:ser>
          <c:idx val="5"/>
          <c:order val="1"/>
          <c:tx>
            <c:strRef>
              <c:f>'Appendix 2 LTCF HCW Fluvax'!$R$222</c:f>
              <c:strCache>
                <c:ptCount val="1"/>
                <c:pt idx="0">
                  <c:v>% Uptake Management &amp; Administration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Fluvax'!$R$233:$R$242</c:f>
              <c:numCache>
                <c:formatCode>0.0</c:formatCode>
                <c:ptCount val="10"/>
                <c:pt idx="0">
                  <c:v>85.714285714285708</c:v>
                </c:pt>
                <c:pt idx="1">
                  <c:v>0</c:v>
                </c:pt>
                <c:pt idx="2">
                  <c:v>44.827586206896555</c:v>
                </c:pt>
                <c:pt idx="3">
                  <c:v>63.095238095238095</c:v>
                </c:pt>
                <c:pt idx="4">
                  <c:v>60.714285714285708</c:v>
                </c:pt>
                <c:pt idx="5">
                  <c:v>47.368421052631575</c:v>
                </c:pt>
                <c:pt idx="6">
                  <c:v>51.851851851851848</c:v>
                </c:pt>
                <c:pt idx="7">
                  <c:v>71.428571428571431</c:v>
                </c:pt>
                <c:pt idx="8">
                  <c:v>47.524752475247524</c:v>
                </c:pt>
                <c:pt idx="9">
                  <c:v>54.3424317617866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9-44E3-ACB2-147D6A68C060}"/>
            </c:ext>
          </c:extLst>
        </c:ser>
        <c:ser>
          <c:idx val="8"/>
          <c:order val="2"/>
          <c:tx>
            <c:strRef>
              <c:f>'Appendix 2 LTCF HCW Fluvax'!$U$222</c:f>
              <c:strCache>
                <c:ptCount val="1"/>
                <c:pt idx="0">
                  <c:v>% Uptake Medical &amp; Dental</c:v>
                </c:pt>
              </c:strCache>
            </c:strRef>
          </c:tx>
          <c:spPr>
            <a:solidFill>
              <a:srgbClr val="82428D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Fluvax'!$U$233:$U$242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0</c:v>
                </c:pt>
                <c:pt idx="5">
                  <c:v>100</c:v>
                </c:pt>
                <c:pt idx="6">
                  <c:v>62.5</c:v>
                </c:pt>
                <c:pt idx="7">
                  <c:v>100</c:v>
                </c:pt>
                <c:pt idx="8">
                  <c:v>94.117647058823522</c:v>
                </c:pt>
                <c:pt idx="9">
                  <c:v>67.857142857142861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9-44E3-ACB2-147D6A68C060}"/>
            </c:ext>
          </c:extLst>
        </c:ser>
        <c:ser>
          <c:idx val="11"/>
          <c:order val="3"/>
          <c:tx>
            <c:strRef>
              <c:f>'Appendix 2 LTCF HCW Fluvax'!$X$222</c:f>
              <c:strCache>
                <c:ptCount val="1"/>
                <c:pt idx="0">
                  <c:v>% Uptake Health &amp; SocialCare</c:v>
                </c:pt>
              </c:strCache>
            </c:strRef>
          </c:tx>
          <c:spPr>
            <a:solidFill>
              <a:srgbClr val="3E5B84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Fluvax'!$X$233:$X$242</c:f>
              <c:numCache>
                <c:formatCode>0.0</c:formatCode>
                <c:ptCount val="10"/>
                <c:pt idx="0">
                  <c:v>83.333333333333343</c:v>
                </c:pt>
                <c:pt idx="1">
                  <c:v>0</c:v>
                </c:pt>
                <c:pt idx="2">
                  <c:v>17.777777777777779</c:v>
                </c:pt>
                <c:pt idx="3">
                  <c:v>30.612244897959183</c:v>
                </c:pt>
                <c:pt idx="4">
                  <c:v>33.259911894273124</c:v>
                </c:pt>
                <c:pt idx="5">
                  <c:v>11.022576361221779</c:v>
                </c:pt>
                <c:pt idx="6">
                  <c:v>74.519230769230774</c:v>
                </c:pt>
                <c:pt idx="7">
                  <c:v>20</c:v>
                </c:pt>
                <c:pt idx="8">
                  <c:v>62.931034482758619</c:v>
                </c:pt>
                <c:pt idx="9">
                  <c:v>29.988532110091743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39-44E3-ACB2-147D6A68C060}"/>
            </c:ext>
          </c:extLst>
        </c:ser>
        <c:ser>
          <c:idx val="14"/>
          <c:order val="4"/>
          <c:tx>
            <c:strRef>
              <c:f>'Appendix 2 LTCF HCW Fluvax'!$AA$222</c:f>
              <c:strCache>
                <c:ptCount val="1"/>
                <c:pt idx="0">
                  <c:v>% Uptake Nursing</c:v>
                </c:pt>
              </c:strCache>
            </c:strRef>
          </c:tx>
          <c:spPr>
            <a:solidFill>
              <a:srgbClr val="71A59C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Fluvax'!$AA$233:$AA$242</c:f>
              <c:numCache>
                <c:formatCode>0.0</c:formatCode>
                <c:ptCount val="10"/>
                <c:pt idx="0">
                  <c:v>61.53846153846154</c:v>
                </c:pt>
                <c:pt idx="1">
                  <c:v>0</c:v>
                </c:pt>
                <c:pt idx="2">
                  <c:v>51.282051282051277</c:v>
                </c:pt>
                <c:pt idx="3">
                  <c:v>42.23300970873786</c:v>
                </c:pt>
                <c:pt idx="4">
                  <c:v>52.083333333333336</c:v>
                </c:pt>
                <c:pt idx="5">
                  <c:v>52.688172043010752</c:v>
                </c:pt>
                <c:pt idx="6">
                  <c:v>42.857142857142854</c:v>
                </c:pt>
                <c:pt idx="7">
                  <c:v>64.705882352941174</c:v>
                </c:pt>
                <c:pt idx="8">
                  <c:v>56.862745098039213</c:v>
                </c:pt>
                <c:pt idx="9">
                  <c:v>48.047538200339559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39-44E3-ACB2-147D6A68C060}"/>
            </c:ext>
          </c:extLst>
        </c:ser>
        <c:ser>
          <c:idx val="17"/>
          <c:order val="5"/>
          <c:tx>
            <c:strRef>
              <c:f>'Appendix 2 LTCF HCW Fluvax'!$AD$222</c:f>
              <c:strCache>
                <c:ptCount val="1"/>
                <c:pt idx="0">
                  <c:v>% Uptake General Support</c:v>
                </c:pt>
              </c:strCache>
            </c:strRef>
          </c:tx>
          <c:spPr>
            <a:solidFill>
              <a:srgbClr val="006858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Fluvax'!$AD$233:$AD$242</c:f>
              <c:numCache>
                <c:formatCode>0.0</c:formatCode>
                <c:ptCount val="10"/>
                <c:pt idx="0">
                  <c:v>44.444444444444443</c:v>
                </c:pt>
                <c:pt idx="1">
                  <c:v>0</c:v>
                </c:pt>
                <c:pt idx="2">
                  <c:v>55.555555555555557</c:v>
                </c:pt>
                <c:pt idx="3">
                  <c:v>42.432432432432435</c:v>
                </c:pt>
                <c:pt idx="4">
                  <c:v>69.318181818181827</c:v>
                </c:pt>
                <c:pt idx="5">
                  <c:v>62.5</c:v>
                </c:pt>
                <c:pt idx="6">
                  <c:v>52.991452991452995</c:v>
                </c:pt>
                <c:pt idx="7">
                  <c:v>46.666666666666664</c:v>
                </c:pt>
                <c:pt idx="8">
                  <c:v>39.285714285714285</c:v>
                </c:pt>
                <c:pt idx="9">
                  <c:v>47.735618115055075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39-44E3-ACB2-147D6A68C060}"/>
            </c:ext>
          </c:extLst>
        </c:ser>
        <c:ser>
          <c:idx val="20"/>
          <c:order val="6"/>
          <c:tx>
            <c:strRef>
              <c:f>'Appendix 2 LTCF HCW Fluvax'!$AG$222</c:f>
              <c:strCache>
                <c:ptCount val="1"/>
                <c:pt idx="0">
                  <c:v>% Uptake Other Patient &amp; ClientCare</c:v>
                </c:pt>
              </c:strCache>
            </c:strRef>
          </c:tx>
          <c:spPr>
            <a:solidFill>
              <a:srgbClr val="65B328"/>
            </a:solidFill>
            <a:ln>
              <a:noFill/>
            </a:ln>
            <a:effectLst/>
          </c:spPr>
          <c:invertIfNegative val="0"/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Fluvax'!$AG$233:$AG$242</c:f>
              <c:numCache>
                <c:formatCode>0.0</c:formatCode>
                <c:ptCount val="10"/>
                <c:pt idx="0">
                  <c:v>46.666666666666664</c:v>
                </c:pt>
                <c:pt idx="1">
                  <c:v>0</c:v>
                </c:pt>
                <c:pt idx="2">
                  <c:v>39.93993993993994</c:v>
                </c:pt>
                <c:pt idx="3">
                  <c:v>26.72413793103448</c:v>
                </c:pt>
                <c:pt idx="4">
                  <c:v>50.183150183150182</c:v>
                </c:pt>
                <c:pt idx="5">
                  <c:v>88.888888888888886</c:v>
                </c:pt>
                <c:pt idx="6">
                  <c:v>30.54662379421222</c:v>
                </c:pt>
                <c:pt idx="7">
                  <c:v>58.571428571428577</c:v>
                </c:pt>
                <c:pt idx="8">
                  <c:v>33.018867924528301</c:v>
                </c:pt>
                <c:pt idx="9">
                  <c:v>42.220699108978756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39-44E3-ACB2-147D6A68C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</c:bar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Non-HSE-Community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1852237478579606E-3"/>
          <c:y val="0.83333114610673664"/>
          <c:w val="0.96428046906285159"/>
          <c:h val="0.16666885389326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85819864622181E-2"/>
          <c:y val="5.0925925925925923E-2"/>
          <c:w val="0.80287660588479071"/>
          <c:h val="0.64164916885389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2 LTCF HCW Fluvax'!$O$222</c:f>
              <c:strCache>
                <c:ptCount val="1"/>
                <c:pt idx="0">
                  <c:v>Total % Uptake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2 LTCF HCW Fluvax'!$AR$223:$AR$232</c:f>
                <c:numCache>
                  <c:formatCode>General</c:formatCode>
                  <c:ptCount val="10"/>
                  <c:pt idx="0">
                    <c:v>19.560934415098913</c:v>
                  </c:pt>
                  <c:pt idx="1">
                    <c:v>21.851045965607351</c:v>
                  </c:pt>
                  <c:pt idx="2">
                    <c:v>19.406810351502788</c:v>
                  </c:pt>
                  <c:pt idx="3">
                    <c:v>26.740735200457411</c:v>
                  </c:pt>
                  <c:pt idx="4">
                    <c:v>12.65145273541696</c:v>
                  </c:pt>
                  <c:pt idx="5">
                    <c:v>30.494399532253336</c:v>
                  </c:pt>
                  <c:pt idx="6">
                    <c:v>39.949243954037939</c:v>
                  </c:pt>
                  <c:pt idx="7">
                    <c:v>24.382038335217775</c:v>
                  </c:pt>
                  <c:pt idx="8">
                    <c:v>48.992195424491079</c:v>
                  </c:pt>
                  <c:pt idx="9">
                    <c:v>7.4755753288716402</c:v>
                  </c:pt>
                </c:numCache>
              </c:numRef>
            </c:plus>
            <c:minus>
              <c:numRef>
                <c:f>'Appendix 2 LTCF HCW Fluvax'!$AR$223:$AR$232</c:f>
                <c:numCache>
                  <c:formatCode>General</c:formatCode>
                  <c:ptCount val="10"/>
                  <c:pt idx="0">
                    <c:v>19.560934415098913</c:v>
                  </c:pt>
                  <c:pt idx="1">
                    <c:v>21.851045965607351</c:v>
                  </c:pt>
                  <c:pt idx="2">
                    <c:v>19.406810351502788</c:v>
                  </c:pt>
                  <c:pt idx="3">
                    <c:v>26.740735200457411</c:v>
                  </c:pt>
                  <c:pt idx="4">
                    <c:v>12.65145273541696</c:v>
                  </c:pt>
                  <c:pt idx="5">
                    <c:v>30.494399532253336</c:v>
                  </c:pt>
                  <c:pt idx="6">
                    <c:v>39.949243954037939</c:v>
                  </c:pt>
                  <c:pt idx="7">
                    <c:v>24.382038335217775</c:v>
                  </c:pt>
                  <c:pt idx="8">
                    <c:v>48.992195424491079</c:v>
                  </c:pt>
                  <c:pt idx="9">
                    <c:v>7.4755753288716402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Fluvax'!$O$223:$O$232</c:f>
              <c:numCache>
                <c:formatCode>0.0</c:formatCode>
                <c:ptCount val="10"/>
                <c:pt idx="0">
                  <c:v>39.537223340040242</c:v>
                </c:pt>
                <c:pt idx="1">
                  <c:v>46.240905416329831</c:v>
                </c:pt>
                <c:pt idx="2">
                  <c:v>77.115384615384613</c:v>
                </c:pt>
                <c:pt idx="3">
                  <c:v>58.950969213226912</c:v>
                </c:pt>
                <c:pt idx="4">
                  <c:v>49.845520082389285</c:v>
                </c:pt>
                <c:pt idx="5">
                  <c:v>58.904109589041099</c:v>
                </c:pt>
                <c:pt idx="6">
                  <c:v>52.699530516431928</c:v>
                </c:pt>
                <c:pt idx="7">
                  <c:v>54.891304347826086</c:v>
                </c:pt>
                <c:pt idx="8">
                  <c:v>50.83932853717026</c:v>
                </c:pt>
                <c:pt idx="9">
                  <c:v>53.514342018830739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A-4259-83AD-A9BB730F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  <c:extLst/>
      </c:barChart>
      <c:lineChart>
        <c:grouping val="standard"/>
        <c:varyColors val="0"/>
        <c:ser>
          <c:idx val="7"/>
          <c:order val="1"/>
          <c:tx>
            <c:strRef>
              <c:f>'Appendix 2 LTCF HCW Fluvax'!$J$222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Fluvax'!$J$223:$J$232</c:f>
              <c:numCache>
                <c:formatCode>0</c:formatCode>
                <c:ptCount val="10"/>
                <c:pt idx="0">
                  <c:v>24</c:v>
                </c:pt>
                <c:pt idx="1">
                  <c:v>20</c:v>
                </c:pt>
                <c:pt idx="2">
                  <c:v>18</c:v>
                </c:pt>
                <c:pt idx="3">
                  <c:v>13</c:v>
                </c:pt>
                <c:pt idx="4">
                  <c:v>60</c:v>
                </c:pt>
                <c:pt idx="5">
                  <c:v>10</c:v>
                </c:pt>
                <c:pt idx="6">
                  <c:v>6</c:v>
                </c:pt>
                <c:pt idx="7">
                  <c:v>16</c:v>
                </c:pt>
                <c:pt idx="8">
                  <c:v>4</c:v>
                </c:pt>
                <c:pt idx="9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A-4259-83AD-A9BB730F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616304"/>
        <c:axId val="1637157904"/>
      </c:line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layout>
            <c:manualLayout>
              <c:xMode val="edge"/>
              <c:yMode val="edge"/>
              <c:x val="6.5789473684210523E-3"/>
              <c:y val="0.26600976961213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valAx>
        <c:axId val="1637157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No. HSE LTCFs</a:t>
                </a:r>
                <a:endParaRPr lang="en-IE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16304"/>
        <c:crosses val="max"/>
        <c:crossBetween val="between"/>
      </c:valAx>
      <c:catAx>
        <c:axId val="148461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7157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52237478579606E-3"/>
          <c:y val="0.88425707203266246"/>
          <c:w val="0.3125974654012130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85819864622181E-2"/>
          <c:y val="5.0925925925925923E-2"/>
          <c:w val="0.80287660588479071"/>
          <c:h val="0.64164916885389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'Appendix 2 LTCF HCW Fluvax'!$O$222</c:f>
              <c:strCache>
                <c:ptCount val="1"/>
                <c:pt idx="0">
                  <c:v>Total % Uptake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2 LTCF HCW Fluvax'!$AR$233:$AR$242</c:f>
                <c:numCache>
                  <c:formatCode>General</c:formatCode>
                  <c:ptCount val="10"/>
                  <c:pt idx="0">
                    <c:v>69.080525655382132</c:v>
                  </c:pt>
                  <c:pt idx="1">
                    <c:v>0</c:v>
                  </c:pt>
                  <c:pt idx="2">
                    <c:v>48.255239748791908</c:v>
                  </c:pt>
                  <c:pt idx="3">
                    <c:v>32.110545634355162</c:v>
                  </c:pt>
                  <c:pt idx="4">
                    <c:v>36.863228251788726</c:v>
                  </c:pt>
                  <c:pt idx="5">
                    <c:v>34.772591832326697</c:v>
                  </c:pt>
                  <c:pt idx="6">
                    <c:v>37.013233363521323</c:v>
                  </c:pt>
                  <c:pt idx="7">
                    <c:v>48.809006364006912</c:v>
                  </c:pt>
                  <c:pt idx="8">
                    <c:v>32.635799244044364</c:v>
                  </c:pt>
                  <c:pt idx="9">
                    <c:v>13.94266151643955</c:v>
                  </c:pt>
                </c:numCache>
              </c:numRef>
            </c:plus>
            <c:minus>
              <c:numRef>
                <c:f>'Appendix 2 LTCF HCW Fluvax'!$AR$233:$AR$242</c:f>
                <c:numCache>
                  <c:formatCode>General</c:formatCode>
                  <c:ptCount val="10"/>
                  <c:pt idx="0">
                    <c:v>69.080525655382132</c:v>
                  </c:pt>
                  <c:pt idx="1">
                    <c:v>0</c:v>
                  </c:pt>
                  <c:pt idx="2">
                    <c:v>48.255239748791908</c:v>
                  </c:pt>
                  <c:pt idx="3">
                    <c:v>32.110545634355162</c:v>
                  </c:pt>
                  <c:pt idx="4">
                    <c:v>36.863228251788726</c:v>
                  </c:pt>
                  <c:pt idx="5">
                    <c:v>34.772591832326697</c:v>
                  </c:pt>
                  <c:pt idx="6">
                    <c:v>37.013233363521323</c:v>
                  </c:pt>
                  <c:pt idx="7">
                    <c:v>48.809006364006912</c:v>
                  </c:pt>
                  <c:pt idx="8">
                    <c:v>32.635799244044364</c:v>
                  </c:pt>
                  <c:pt idx="9">
                    <c:v>13.94266151643955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'Appendix 2 LTCF HCW Fluvax'!$L$223:$L$232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HSE Total</c:v>
                </c:pt>
              </c:strCache>
            </c:strRef>
          </c:cat>
          <c:val>
            <c:numRef>
              <c:f>'Appendix 2 LTCF HCW Fluvax'!$O$233:$O$242</c:f>
              <c:numCache>
                <c:formatCode>0.0</c:formatCode>
                <c:ptCount val="10"/>
                <c:pt idx="0">
                  <c:v>53.932584269662918</c:v>
                </c:pt>
                <c:pt idx="1">
                  <c:v>0</c:v>
                </c:pt>
                <c:pt idx="2">
                  <c:v>41.320754716981135</c:v>
                </c:pt>
                <c:pt idx="3">
                  <c:v>40.818102697998256</c:v>
                </c:pt>
                <c:pt idx="4">
                  <c:v>45.123152709359601</c:v>
                </c:pt>
                <c:pt idx="5">
                  <c:v>25.272547076313177</c:v>
                </c:pt>
                <c:pt idx="6">
                  <c:v>48.105263157894733</c:v>
                </c:pt>
                <c:pt idx="7">
                  <c:v>54.400000000000006</c:v>
                </c:pt>
                <c:pt idx="8">
                  <c:v>47.848101265822784</c:v>
                </c:pt>
                <c:pt idx="9">
                  <c:v>41.576807495138766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0-42E8-BBF4-91285B6F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735920"/>
        <c:axId val="1608908320"/>
        <c:extLst/>
      </c:barChart>
      <c:lineChart>
        <c:grouping val="standard"/>
        <c:varyColors val="0"/>
        <c:ser>
          <c:idx val="7"/>
          <c:order val="1"/>
          <c:tx>
            <c:strRef>
              <c:f>'Appendix 2 LTCF HCW Fluvax'!$J$222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2 LTCF HCW Fluvax'!$L$233:$L$242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Non-HSE/Private Total</c:v>
                </c:pt>
              </c:strCache>
            </c:strRef>
          </c:cat>
          <c:val>
            <c:numRef>
              <c:f>'Appendix 2 LTCF HCW Fluvax'!$J$233:$J$242</c:f>
              <c:numCache>
                <c:formatCode>0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0-42E8-BBF4-91285B6F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616304"/>
        <c:axId val="1637157904"/>
      </c:lineChart>
      <c:catAx>
        <c:axId val="180573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Non-HSE-Community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908320"/>
        <c:crosses val="autoZero"/>
        <c:auto val="1"/>
        <c:lblAlgn val="ctr"/>
        <c:lblOffset val="100"/>
        <c:noMultiLvlLbl val="0"/>
      </c:catAx>
      <c:valAx>
        <c:axId val="16089083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 Uptake</a:t>
                </a:r>
              </a:p>
            </c:rich>
          </c:tx>
          <c:layout>
            <c:manualLayout>
              <c:xMode val="edge"/>
              <c:yMode val="edge"/>
              <c:x val="6.5789473684210523E-3"/>
              <c:y val="0.26600976961213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735920"/>
        <c:crosses val="autoZero"/>
        <c:crossBetween val="between"/>
      </c:valAx>
      <c:valAx>
        <c:axId val="1637157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No. Non-HSE LTCFs</a:t>
                </a:r>
                <a:endParaRPr lang="en-IE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16304"/>
        <c:crosses val="max"/>
        <c:crossBetween val="between"/>
      </c:valAx>
      <c:catAx>
        <c:axId val="148461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7157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52237478579606E-3"/>
          <c:y val="0.88425707203266246"/>
          <c:w val="0.3125974654012130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Fluvax'!$P$179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Fluvax'!$AC$180:$AC$189</c:f>
                <c:numCache>
                  <c:formatCode>General</c:formatCode>
                  <c:ptCount val="10"/>
                  <c:pt idx="0">
                    <c:v>14.365557603950455</c:v>
                  </c:pt>
                  <c:pt idx="1">
                    <c:v>20.912831205847827</c:v>
                  </c:pt>
                  <c:pt idx="2">
                    <c:v>31.745710304117701</c:v>
                  </c:pt>
                  <c:pt idx="3">
                    <c:v>10.971686026908037</c:v>
                  </c:pt>
                  <c:pt idx="4">
                    <c:v>7.2279954764927226</c:v>
                  </c:pt>
                  <c:pt idx="5">
                    <c:v>21.664635311562279</c:v>
                  </c:pt>
                  <c:pt idx="6">
                    <c:v>20.935151917026388</c:v>
                  </c:pt>
                  <c:pt idx="7">
                    <c:v>25.097592279179775</c:v>
                  </c:pt>
                  <c:pt idx="8">
                    <c:v>30.233904014856673</c:v>
                  </c:pt>
                  <c:pt idx="9">
                    <c:v>5.2990122799061039</c:v>
                  </c:pt>
                </c:numCache>
              </c:numRef>
            </c:plus>
            <c:minus>
              <c:numRef>
                <c:f>'Appendix 3 LTCF Resident Fluvax'!$AC$180:$AC$189</c:f>
                <c:numCache>
                  <c:formatCode>General</c:formatCode>
                  <c:ptCount val="10"/>
                  <c:pt idx="0">
                    <c:v>14.365557603950455</c:v>
                  </c:pt>
                  <c:pt idx="1">
                    <c:v>20.912831205847827</c:v>
                  </c:pt>
                  <c:pt idx="2">
                    <c:v>31.745710304117701</c:v>
                  </c:pt>
                  <c:pt idx="3">
                    <c:v>10.971686026908037</c:v>
                  </c:pt>
                  <c:pt idx="4">
                    <c:v>7.2279954764927226</c:v>
                  </c:pt>
                  <c:pt idx="5">
                    <c:v>21.664635311562279</c:v>
                  </c:pt>
                  <c:pt idx="6">
                    <c:v>20.935151917026388</c:v>
                  </c:pt>
                  <c:pt idx="7">
                    <c:v>25.097592279179775</c:v>
                  </c:pt>
                  <c:pt idx="8">
                    <c:v>30.233904014856673</c:v>
                  </c:pt>
                  <c:pt idx="9">
                    <c:v>5.2990122799061039</c:v>
                  </c:pt>
                </c:numCache>
              </c:numRef>
            </c:minus>
          </c:errBar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Total</c:v>
              </c:pt>
            </c:strLit>
          </c:cat>
          <c:val>
            <c:numRef>
              <c:f>'Appendix 3 LTCF Resident Fluvax'!$P$180:$P$189</c:f>
              <c:numCache>
                <c:formatCode>0.0</c:formatCode>
                <c:ptCount val="10"/>
                <c:pt idx="0">
                  <c:v>88.461538461538453</c:v>
                </c:pt>
                <c:pt idx="1">
                  <c:v>89.86486486486487</c:v>
                </c:pt>
                <c:pt idx="2">
                  <c:v>94.444444444444443</c:v>
                </c:pt>
                <c:pt idx="3">
                  <c:v>94.705882352941174</c:v>
                </c:pt>
                <c:pt idx="4">
                  <c:v>94.837476099426382</c:v>
                </c:pt>
                <c:pt idx="5">
                  <c:v>84</c:v>
                </c:pt>
                <c:pt idx="6">
                  <c:v>86.865671641791039</c:v>
                </c:pt>
                <c:pt idx="7">
                  <c:v>88.938053097345133</c:v>
                </c:pt>
                <c:pt idx="8">
                  <c:v>97.560975609756099</c:v>
                </c:pt>
                <c:pt idx="9">
                  <c:v>91.270491803278688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0-4548-B307-D2858DF627A6}"/>
            </c:ext>
          </c:extLst>
        </c:ser>
        <c:ser>
          <c:idx val="5"/>
          <c:order val="1"/>
          <c:tx>
            <c:strRef>
              <c:f>'Appendix 3 LTCF Resident Fluvax'!$S$179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Fluvax'!$AN$180:$AN$189</c:f>
                <c:numCache>
                  <c:formatCode>General</c:formatCode>
                  <c:ptCount val="10"/>
                  <c:pt idx="0">
                    <c:v>20.999614120072003</c:v>
                  </c:pt>
                  <c:pt idx="1">
                    <c:v>33.623095548254952</c:v>
                  </c:pt>
                  <c:pt idx="2">
                    <c:v>0</c:v>
                  </c:pt>
                  <c:pt idx="3">
                    <c:v>20.998542793176934</c:v>
                  </c:pt>
                  <c:pt idx="4">
                    <c:v>12.90567654934223</c:v>
                  </c:pt>
                  <c:pt idx="5">
                    <c:v>21.548585443346663</c:v>
                  </c:pt>
                  <c:pt idx="6">
                    <c:v>30.989751615228073</c:v>
                  </c:pt>
                  <c:pt idx="7">
                    <c:v>34.079888451755366</c:v>
                  </c:pt>
                  <c:pt idx="8">
                    <c:v>0</c:v>
                  </c:pt>
                  <c:pt idx="9">
                    <c:v>8.2502396655874204</c:v>
                  </c:pt>
                </c:numCache>
              </c:numRef>
            </c:plus>
            <c:minus>
              <c:numRef>
                <c:f>'Appendix 3 LTCF Resident Fluvax'!$AN$180:$AN$189</c:f>
                <c:numCache>
                  <c:formatCode>General</c:formatCode>
                  <c:ptCount val="10"/>
                  <c:pt idx="0">
                    <c:v>20.999614120072003</c:v>
                  </c:pt>
                  <c:pt idx="1">
                    <c:v>33.623095548254952</c:v>
                  </c:pt>
                  <c:pt idx="2">
                    <c:v>0</c:v>
                  </c:pt>
                  <c:pt idx="3">
                    <c:v>20.998542793176934</c:v>
                  </c:pt>
                  <c:pt idx="4">
                    <c:v>12.90567654934223</c:v>
                  </c:pt>
                  <c:pt idx="5">
                    <c:v>21.548585443346663</c:v>
                  </c:pt>
                  <c:pt idx="6">
                    <c:v>30.989751615228073</c:v>
                  </c:pt>
                  <c:pt idx="7">
                    <c:v>34.079888451755366</c:v>
                  </c:pt>
                  <c:pt idx="8">
                    <c:v>0</c:v>
                  </c:pt>
                  <c:pt idx="9">
                    <c:v>8.2502396655874204</c:v>
                  </c:pt>
                </c:numCache>
              </c:numRef>
            </c:minus>
          </c:errBar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Total</c:v>
              </c:pt>
            </c:strLit>
          </c:cat>
          <c:val>
            <c:numRef>
              <c:f>'Appendix 3 LTCF Resident Fluvax'!$S$180:$S$189</c:f>
              <c:numCache>
                <c:formatCode>0.0</c:formatCode>
                <c:ptCount val="10"/>
                <c:pt idx="0">
                  <c:v>67.857142857142861</c:v>
                </c:pt>
                <c:pt idx="1">
                  <c:v>62.068965517241381</c:v>
                </c:pt>
                <c:pt idx="2">
                  <c:v>100</c:v>
                </c:pt>
                <c:pt idx="3">
                  <c:v>75.757575757575751</c:v>
                </c:pt>
                <c:pt idx="4">
                  <c:v>80.645161290322577</c:v>
                </c:pt>
                <c:pt idx="5">
                  <c:v>84.210526315789465</c:v>
                </c:pt>
                <c:pt idx="6">
                  <c:v>50</c:v>
                </c:pt>
                <c:pt idx="7">
                  <c:v>76.19047619047619</c:v>
                </c:pt>
                <c:pt idx="8">
                  <c:v>0</c:v>
                </c:pt>
                <c:pt idx="9">
                  <c:v>73.846153846153854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0-4548-B307-D2858DF62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lineChart>
        <c:grouping val="standard"/>
        <c:varyColors val="0"/>
        <c:ser>
          <c:idx val="0"/>
          <c:order val="2"/>
          <c:tx>
            <c:strRef>
              <c:f>'Appendix 3 LTCF Resident Fluvax'!$K$179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3 LTCF Resident Fluvax'!$M$180:$M$189</c:f>
              <c:strCache>
                <c:ptCount val="10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  <c:pt idx="9">
                  <c:v>Total</c:v>
                </c:pt>
              </c:strCache>
            </c:strRef>
          </c:cat>
          <c:val>
            <c:numRef>
              <c:f>'Appendix 3 LTCF Resident Fluvax'!$K$180:$K$189</c:f>
              <c:numCache>
                <c:formatCode>0</c:formatCode>
                <c:ptCount val="10"/>
                <c:pt idx="0">
                  <c:v>19</c:v>
                </c:pt>
                <c:pt idx="1">
                  <c:v>8</c:v>
                </c:pt>
                <c:pt idx="2">
                  <c:v>2</c:v>
                </c:pt>
                <c:pt idx="3">
                  <c:v>16</c:v>
                </c:pt>
                <c:pt idx="4">
                  <c:v>36</c:v>
                </c:pt>
                <c:pt idx="5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1</c:v>
                </c:pt>
                <c:pt idx="9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D0-4548-B307-D2858DF62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520240"/>
        <c:axId val="589000560"/>
      </c:line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  <c:valAx>
        <c:axId val="58900056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520240"/>
        <c:crosses val="max"/>
        <c:crossBetween val="between"/>
      </c:valAx>
      <c:catAx>
        <c:axId val="81652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9000560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Fluvax'!$AC$190:$AC$199</c:f>
                <c:numCache>
                  <c:formatCode>General</c:formatCode>
                  <c:ptCount val="10"/>
                  <c:pt idx="0">
                    <c:v>10.633934858971283</c:v>
                  </c:pt>
                  <c:pt idx="1">
                    <c:v>24.877735003203341</c:v>
                  </c:pt>
                  <c:pt idx="2">
                    <c:v>8.5692927405097095</c:v>
                  </c:pt>
                  <c:pt idx="3">
                    <c:v>7.0497427962110892</c:v>
                  </c:pt>
                  <c:pt idx="4">
                    <c:v>42.716424707947063</c:v>
                  </c:pt>
                  <c:pt idx="5">
                    <c:v>13.852408357971523</c:v>
                  </c:pt>
                  <c:pt idx="6">
                    <c:v>15.19526946172298</c:v>
                  </c:pt>
                  <c:pt idx="7">
                    <c:v>19.033332635455928</c:v>
                  </c:pt>
                  <c:pt idx="8">
                    <c:v>12.696872024437084</c:v>
                  </c:pt>
                  <c:pt idx="9">
                    <c:v>4.8000021145591774</c:v>
                  </c:pt>
                </c:numCache>
              </c:numRef>
            </c:plus>
            <c:minus>
              <c:numRef>
                <c:f>'Appendix 3 LTCF Resident Fluvax'!$AC$190:$AC$199</c:f>
                <c:numCache>
                  <c:formatCode>General</c:formatCode>
                  <c:ptCount val="10"/>
                  <c:pt idx="0">
                    <c:v>10.633934858971283</c:v>
                  </c:pt>
                  <c:pt idx="1">
                    <c:v>24.877735003203341</c:v>
                  </c:pt>
                  <c:pt idx="2">
                    <c:v>8.5692927405097095</c:v>
                  </c:pt>
                  <c:pt idx="3">
                    <c:v>7.0497427962110892</c:v>
                  </c:pt>
                  <c:pt idx="4">
                    <c:v>42.716424707947063</c:v>
                  </c:pt>
                  <c:pt idx="5">
                    <c:v>13.852408357971523</c:v>
                  </c:pt>
                  <c:pt idx="6">
                    <c:v>15.19526946172298</c:v>
                  </c:pt>
                  <c:pt idx="7">
                    <c:v>19.033332635455928</c:v>
                  </c:pt>
                  <c:pt idx="8">
                    <c:v>12.696872024437084</c:v>
                  </c:pt>
                  <c:pt idx="9">
                    <c:v>4.8000021145591774</c:v>
                  </c:pt>
                </c:numCache>
              </c:numRef>
            </c:minus>
          </c:errBar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Total</c:v>
              </c:pt>
            </c:strLit>
          </c:cat>
          <c:val>
            <c:numRef>
              <c:f>'Appendix 3 LTCF Resident Fluvax'!$P$190:$P$199</c:f>
              <c:numCache>
                <c:formatCode>0.0</c:formatCode>
                <c:ptCount val="10"/>
                <c:pt idx="0">
                  <c:v>98.201438848920859</c:v>
                </c:pt>
                <c:pt idx="1">
                  <c:v>96.666666666666671</c:v>
                </c:pt>
                <c:pt idx="2">
                  <c:v>97.449908925318766</c:v>
                </c:pt>
                <c:pt idx="3">
                  <c:v>97.75</c:v>
                </c:pt>
                <c:pt idx="4">
                  <c:v>95</c:v>
                </c:pt>
                <c:pt idx="5">
                  <c:v>96.907216494845358</c:v>
                </c:pt>
                <c:pt idx="6">
                  <c:v>92.174913693901033</c:v>
                </c:pt>
                <c:pt idx="7">
                  <c:v>98.076923076923066</c:v>
                </c:pt>
                <c:pt idx="8">
                  <c:v>96.521739130434781</c:v>
                </c:pt>
                <c:pt idx="9">
                  <c:v>95.805592543275637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A-4887-9EDC-12AF9F9E9CD3}"/>
            </c:ext>
          </c:extLst>
        </c:ser>
        <c:ser>
          <c:idx val="5"/>
          <c:order val="1"/>
          <c:tx>
            <c:strRef>
              <c:f>'Appendix 3 LTCF Resident Fluvax'!$S$1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'Appendix 3 LTCF Resident Fluvax'!$AN$190:$AN$199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</c:v>
                  </c:pt>
                  <c:pt idx="2">
                    <c:v>26.966631897376637</c:v>
                  </c:pt>
                  <c:pt idx="3">
                    <c:v>18.33442092430327</c:v>
                  </c:pt>
                  <c:pt idx="4">
                    <c:v>0</c:v>
                  </c:pt>
                  <c:pt idx="5">
                    <c:v>0</c:v>
                  </c:pt>
                  <c:pt idx="6">
                    <c:v>24.499549806750672</c:v>
                  </c:pt>
                  <c:pt idx="7">
                    <c:v>0</c:v>
                  </c:pt>
                  <c:pt idx="8">
                    <c:v>34.647595608741938</c:v>
                  </c:pt>
                  <c:pt idx="9">
                    <c:v>11.232225889466791</c:v>
                  </c:pt>
                </c:numCache>
              </c:numRef>
            </c:plus>
            <c:minus>
              <c:numRef>
                <c:f>'Appendix 3 LTCF Resident Fluvax'!$AN$190:$AN$199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</c:v>
                  </c:pt>
                  <c:pt idx="2">
                    <c:v>26.966631897376637</c:v>
                  </c:pt>
                  <c:pt idx="3">
                    <c:v>18.33442092430327</c:v>
                  </c:pt>
                  <c:pt idx="4">
                    <c:v>0</c:v>
                  </c:pt>
                  <c:pt idx="5">
                    <c:v>0</c:v>
                  </c:pt>
                  <c:pt idx="6">
                    <c:v>24.499549806750672</c:v>
                  </c:pt>
                  <c:pt idx="7">
                    <c:v>0</c:v>
                  </c:pt>
                  <c:pt idx="8">
                    <c:v>34.647595608741938</c:v>
                  </c:pt>
                  <c:pt idx="9">
                    <c:v>11.232225889466791</c:v>
                  </c:pt>
                </c:numCache>
              </c:numRef>
            </c:minus>
          </c:errBar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Total</c:v>
              </c:pt>
            </c:strLit>
          </c:cat>
          <c:val>
            <c:numRef>
              <c:f>'Appendix 3 LTCF Resident Fluvax'!$S$190:$S$199</c:f>
              <c:numCache>
                <c:formatCode>0.0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43.75</c:v>
                </c:pt>
                <c:pt idx="3">
                  <c:v>81.818181818181827</c:v>
                </c:pt>
                <c:pt idx="4">
                  <c:v>0</c:v>
                </c:pt>
                <c:pt idx="5">
                  <c:v>100</c:v>
                </c:pt>
                <c:pt idx="6">
                  <c:v>25</c:v>
                </c:pt>
                <c:pt idx="7">
                  <c:v>100</c:v>
                </c:pt>
                <c:pt idx="8">
                  <c:v>50</c:v>
                </c:pt>
                <c:pt idx="9">
                  <c:v>67.307692307692307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3A-4887-9EDC-12AF9F9E9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lineChart>
        <c:grouping val="standard"/>
        <c:varyColors val="0"/>
        <c:ser>
          <c:idx val="0"/>
          <c:order val="2"/>
          <c:tx>
            <c:strRef>
              <c:f>'Appendix 3 LTCF Resident Fluvax'!$K$179</c:f>
              <c:strCache>
                <c:ptCount val="1"/>
                <c:pt idx="0">
                  <c:v>No. LTCFs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Total</c:v>
              </c:pt>
            </c:strLit>
          </c:cat>
          <c:val>
            <c:numRef>
              <c:f>'Appendix 3 LTCF Resident Fluvax'!$K$190:$K$199</c:f>
              <c:numCache>
                <c:formatCode>0</c:formatCode>
                <c:ptCount val="10"/>
                <c:pt idx="0">
                  <c:v>6</c:v>
                </c:pt>
                <c:pt idx="1">
                  <c:v>2</c:v>
                </c:pt>
                <c:pt idx="2">
                  <c:v>13</c:v>
                </c:pt>
                <c:pt idx="3">
                  <c:v>17</c:v>
                </c:pt>
                <c:pt idx="4">
                  <c:v>1</c:v>
                </c:pt>
                <c:pt idx="5">
                  <c:v>6</c:v>
                </c:pt>
                <c:pt idx="6">
                  <c:v>12</c:v>
                </c:pt>
                <c:pt idx="7">
                  <c:v>2</c:v>
                </c:pt>
                <c:pt idx="8">
                  <c:v>8</c:v>
                </c:pt>
                <c:pt idx="9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3A-4887-9EDC-12AF9F9E9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520240"/>
        <c:axId val="589000560"/>
      </c:line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Non-HSE/Private-Community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  <c:valAx>
        <c:axId val="58900056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520240"/>
        <c:crosses val="max"/>
        <c:crossBetween val="between"/>
      </c:valAx>
      <c:catAx>
        <c:axId val="81652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9000560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'Appendix 3 LTCF Resident Fluvax'!$P$179</c:f>
              <c:strCache>
                <c:ptCount val="1"/>
                <c:pt idx="0">
                  <c:v>% Uptake LT Residents</c:v>
                </c:pt>
              </c:strCache>
            </c:strRef>
          </c:tx>
          <c:spPr>
            <a:solidFill>
              <a:srgbClr val="BA1F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Total</c:v>
              </c:pt>
            </c:strLit>
          </c:cat>
          <c:val>
            <c:numRef>
              <c:f>'Appendix 3 LTCF Resident Fluvax'!$P$180:$P$189</c:f>
              <c:numCache>
                <c:formatCode>0.0</c:formatCode>
                <c:ptCount val="10"/>
                <c:pt idx="0">
                  <c:v>88.461538461538453</c:v>
                </c:pt>
                <c:pt idx="1">
                  <c:v>89.86486486486487</c:v>
                </c:pt>
                <c:pt idx="2">
                  <c:v>94.444444444444443</c:v>
                </c:pt>
                <c:pt idx="3">
                  <c:v>94.705882352941174</c:v>
                </c:pt>
                <c:pt idx="4">
                  <c:v>94.837476099426382</c:v>
                </c:pt>
                <c:pt idx="5">
                  <c:v>84</c:v>
                </c:pt>
                <c:pt idx="6">
                  <c:v>86.865671641791039</c:v>
                </c:pt>
                <c:pt idx="7">
                  <c:v>88.938053097345133</c:v>
                </c:pt>
                <c:pt idx="8">
                  <c:v>97.560975609756099</c:v>
                </c:pt>
                <c:pt idx="9">
                  <c:v>91.270491803278688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5-4D1E-9186-C895BBF1CB6C}"/>
            </c:ext>
          </c:extLst>
        </c:ser>
        <c:ser>
          <c:idx val="5"/>
          <c:order val="1"/>
          <c:tx>
            <c:strRef>
              <c:f>'Appendix 3 LTCF Resident Fluvax'!$S$179</c:f>
              <c:strCache>
                <c:ptCount val="1"/>
                <c:pt idx="0">
                  <c:v>% Uptake Respite Residents</c:v>
                </c:pt>
              </c:strCache>
            </c:strRef>
          </c:tx>
          <c:spPr>
            <a:solidFill>
              <a:srgbClr val="EB89A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CHO1</c:v>
              </c:pt>
              <c:pt idx="1">
                <c:v>CHO2</c:v>
              </c:pt>
              <c:pt idx="2">
                <c:v>CHO3</c:v>
              </c:pt>
              <c:pt idx="3">
                <c:v>CHO4</c:v>
              </c:pt>
              <c:pt idx="4">
                <c:v>CHO5</c:v>
              </c:pt>
              <c:pt idx="5">
                <c:v>CHO6</c:v>
              </c:pt>
              <c:pt idx="6">
                <c:v>CHO7</c:v>
              </c:pt>
              <c:pt idx="7">
                <c:v>CHO8</c:v>
              </c:pt>
              <c:pt idx="8">
                <c:v>CHO9</c:v>
              </c:pt>
              <c:pt idx="9">
                <c:v>Total</c:v>
              </c:pt>
            </c:strLit>
          </c:cat>
          <c:val>
            <c:numRef>
              <c:f>'Appendix 3 LTCF Resident Fluvax'!$S$180:$S$189</c:f>
              <c:numCache>
                <c:formatCode>0.0</c:formatCode>
                <c:ptCount val="10"/>
                <c:pt idx="0">
                  <c:v>67.857142857142861</c:v>
                </c:pt>
                <c:pt idx="1">
                  <c:v>62.068965517241381</c:v>
                </c:pt>
                <c:pt idx="2">
                  <c:v>100</c:v>
                </c:pt>
                <c:pt idx="3">
                  <c:v>75.757575757575751</c:v>
                </c:pt>
                <c:pt idx="4">
                  <c:v>80.645161290322577</c:v>
                </c:pt>
                <c:pt idx="5">
                  <c:v>84.210526315789465</c:v>
                </c:pt>
                <c:pt idx="6">
                  <c:v>50</c:v>
                </c:pt>
                <c:pt idx="7">
                  <c:v>76.19047619047619</c:v>
                </c:pt>
                <c:pt idx="8">
                  <c:v>0</c:v>
                </c:pt>
                <c:pt idx="9">
                  <c:v>73.846153846153854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5-4D1E-9186-C895BBF1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3343776"/>
        <c:axId val="740576496"/>
      </c:barChart>
      <c:catAx>
        <c:axId val="1503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HSE-Community Health Organisation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76496"/>
        <c:crosses val="autoZero"/>
        <c:auto val="1"/>
        <c:lblAlgn val="ctr"/>
        <c:lblOffset val="100"/>
        <c:noMultiLvlLbl val="0"/>
      </c:catAx>
      <c:valAx>
        <c:axId val="74057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Uptake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34377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78</xdr:row>
      <xdr:rowOff>19050</xdr:rowOff>
    </xdr:from>
    <xdr:to>
      <xdr:col>13</xdr:col>
      <xdr:colOff>319089</xdr:colOff>
      <xdr:row>96</xdr:row>
      <xdr:rowOff>176213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03E822-A70F-49F6-85A0-13C01B560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79</xdr:row>
      <xdr:rowOff>0</xdr:rowOff>
    </xdr:from>
    <xdr:to>
      <xdr:col>26</xdr:col>
      <xdr:colOff>90489</xdr:colOff>
      <xdr:row>97</xdr:row>
      <xdr:rowOff>157163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6129E6-4301-404C-901D-D17350E40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244</xdr:row>
      <xdr:rowOff>0</xdr:rowOff>
    </xdr:from>
    <xdr:to>
      <xdr:col>16</xdr:col>
      <xdr:colOff>990601</xdr:colOff>
      <xdr:row>258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FE4A63-EB5C-4F6A-857F-10DF11F38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1247775</xdr:colOff>
      <xdr:row>244</xdr:row>
      <xdr:rowOff>9525</xdr:rowOff>
    </xdr:from>
    <xdr:to>
      <xdr:col>21</xdr:col>
      <xdr:colOff>685801</xdr:colOff>
      <xdr:row>258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D0935B-40A8-441B-A29E-358527436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260</xdr:row>
      <xdr:rowOff>0</xdr:rowOff>
    </xdr:from>
    <xdr:to>
      <xdr:col>15</xdr:col>
      <xdr:colOff>523875</xdr:colOff>
      <xdr:row>274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462748-FFDE-4F35-93A6-4FC001BAD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260</xdr:row>
      <xdr:rowOff>0</xdr:rowOff>
    </xdr:from>
    <xdr:to>
      <xdr:col>19</xdr:col>
      <xdr:colOff>38100</xdr:colOff>
      <xdr:row>274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360EDCC-8EC9-4821-BEC0-74B6115D9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201</xdr:row>
      <xdr:rowOff>0</xdr:rowOff>
    </xdr:from>
    <xdr:to>
      <xdr:col>15</xdr:col>
      <xdr:colOff>438150</xdr:colOff>
      <xdr:row>215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B1DF30-6549-449C-B6EC-8583B5F46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447675</xdr:colOff>
      <xdr:row>201</xdr:row>
      <xdr:rowOff>9525</xdr:rowOff>
    </xdr:from>
    <xdr:to>
      <xdr:col>22</xdr:col>
      <xdr:colOff>361950</xdr:colOff>
      <xdr:row>215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A2E257-257C-4FA6-82BE-C1AB014B5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216</xdr:row>
      <xdr:rowOff>0</xdr:rowOff>
    </xdr:from>
    <xdr:to>
      <xdr:col>15</xdr:col>
      <xdr:colOff>428625</xdr:colOff>
      <xdr:row>230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C21C04-AAA8-4E70-99A7-E2475F528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428625</xdr:colOff>
      <xdr:row>215</xdr:row>
      <xdr:rowOff>180975</xdr:rowOff>
    </xdr:from>
    <xdr:to>
      <xdr:col>22</xdr:col>
      <xdr:colOff>342900</xdr:colOff>
      <xdr:row>230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1171754-83A5-4127-AB4D-6D81D725A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3C66-0F82-4A0A-AD07-BFDFCC42537D}">
  <dimension ref="A1:K11"/>
  <sheetViews>
    <sheetView workbookViewId="0"/>
  </sheetViews>
  <sheetFormatPr defaultRowHeight="12" x14ac:dyDescent="0.2"/>
  <cols>
    <col min="1" max="1" width="21.140625" style="98" bestFit="1" customWidth="1"/>
    <col min="2" max="2" width="16.7109375" style="98" bestFit="1" customWidth="1"/>
    <col min="3" max="3" width="13.7109375" style="98" customWidth="1"/>
    <col min="4" max="4" width="8.5703125" style="98" customWidth="1"/>
    <col min="5" max="5" width="11.42578125" style="98" customWidth="1"/>
    <col min="6" max="6" width="7.42578125" style="98" customWidth="1"/>
    <col min="7" max="7" width="14.28515625" style="98" customWidth="1"/>
    <col min="8" max="8" width="8.5703125" style="98" customWidth="1"/>
    <col min="9" max="9" width="10.85546875" style="98" customWidth="1"/>
    <col min="10" max="10" width="7.28515625" style="98" customWidth="1"/>
    <col min="11" max="11" width="19.140625" style="98" customWidth="1"/>
    <col min="12" max="16384" width="9.140625" style="98"/>
  </cols>
  <sheetData>
    <row r="1" spans="1:11" x14ac:dyDescent="0.2">
      <c r="A1" s="96"/>
      <c r="B1" s="96"/>
      <c r="C1" s="164" t="s">
        <v>1446</v>
      </c>
      <c r="D1" s="164"/>
      <c r="E1" s="164"/>
      <c r="F1" s="164"/>
      <c r="G1" s="164" t="s">
        <v>1060</v>
      </c>
      <c r="H1" s="164"/>
      <c r="I1" s="164"/>
      <c r="J1" s="164"/>
      <c r="K1" s="97"/>
    </row>
    <row r="2" spans="1:11" ht="52.5" customHeight="1" x14ac:dyDescent="0.2">
      <c r="A2" s="99" t="s">
        <v>1061</v>
      </c>
      <c r="B2" s="99" t="s">
        <v>1062</v>
      </c>
      <c r="C2" s="100" t="s">
        <v>1450</v>
      </c>
      <c r="D2" s="100" t="s">
        <v>1064</v>
      </c>
      <c r="E2" s="100" t="s">
        <v>1065</v>
      </c>
      <c r="F2" s="100" t="s">
        <v>1066</v>
      </c>
      <c r="G2" s="100" t="s">
        <v>1063</v>
      </c>
      <c r="H2" s="100" t="s">
        <v>1064</v>
      </c>
      <c r="I2" s="100" t="s">
        <v>1065</v>
      </c>
      <c r="J2" s="100" t="s">
        <v>1066</v>
      </c>
      <c r="K2" s="101" t="s">
        <v>1067</v>
      </c>
    </row>
    <row r="3" spans="1:11" x14ac:dyDescent="0.2">
      <c r="A3" s="162" t="s">
        <v>1068</v>
      </c>
      <c r="B3" s="102" t="s">
        <v>1069</v>
      </c>
      <c r="C3" s="103">
        <f>'Summary Tables'!A12</f>
        <v>49</v>
      </c>
      <c r="D3" s="103">
        <f>'Summary Tables'!C12</f>
        <v>75812</v>
      </c>
      <c r="E3" s="103">
        <f>'Summary Tables'!D12</f>
        <v>41053</v>
      </c>
      <c r="F3" s="104">
        <f>'Summary Tables'!E12</f>
        <v>54.151057880018996</v>
      </c>
      <c r="G3" s="103">
        <v>44</v>
      </c>
      <c r="H3" s="103">
        <v>65947</v>
      </c>
      <c r="I3" s="103">
        <v>42541</v>
      </c>
      <c r="J3" s="104">
        <v>64.5</v>
      </c>
      <c r="K3" s="105">
        <f>F3-J3</f>
        <v>-10.348942119981004</v>
      </c>
    </row>
    <row r="4" spans="1:11" x14ac:dyDescent="0.2">
      <c r="A4" s="163"/>
      <c r="B4" s="106" t="s">
        <v>1070</v>
      </c>
      <c r="C4" s="107">
        <f>'Summary Tables'!A13</f>
        <v>11</v>
      </c>
      <c r="D4" s="107">
        <f>'Summary Tables'!C13</f>
        <v>15970</v>
      </c>
      <c r="E4" s="107">
        <f>'Summary Tables'!D13</f>
        <v>8443</v>
      </c>
      <c r="F4" s="108">
        <f>'Summary Tables'!E13</f>
        <v>52.867877269881028</v>
      </c>
      <c r="G4" s="107">
        <v>47</v>
      </c>
      <c r="H4" s="107">
        <v>69157</v>
      </c>
      <c r="I4" s="107">
        <v>44295</v>
      </c>
      <c r="J4" s="108">
        <v>64</v>
      </c>
      <c r="K4" s="105">
        <f t="shared" ref="K4:K10" si="0">F4-J4</f>
        <v>-11.132122730118972</v>
      </c>
    </row>
    <row r="5" spans="1:11" x14ac:dyDescent="0.2">
      <c r="A5" s="162" t="s">
        <v>1071</v>
      </c>
      <c r="B5" s="102" t="s">
        <v>1069</v>
      </c>
      <c r="C5" s="109">
        <f>'Summary Tables'!J12</f>
        <v>171</v>
      </c>
      <c r="D5" s="109">
        <f>'Summary Tables'!M12</f>
        <v>9134</v>
      </c>
      <c r="E5" s="109">
        <f>'Summary Tables'!N12</f>
        <v>4888</v>
      </c>
      <c r="F5" s="104">
        <f>'Summary Tables'!O12</f>
        <v>53.514342018830739</v>
      </c>
      <c r="G5" s="109">
        <v>214</v>
      </c>
      <c r="H5" s="109">
        <v>14390</v>
      </c>
      <c r="I5" s="109">
        <v>7948</v>
      </c>
      <c r="J5" s="104">
        <v>55.2</v>
      </c>
      <c r="K5" s="105">
        <f t="shared" si="0"/>
        <v>-1.685657981169264</v>
      </c>
    </row>
    <row r="6" spans="1:11" x14ac:dyDescent="0.2">
      <c r="A6" s="163"/>
      <c r="B6" s="106" t="s">
        <v>1070</v>
      </c>
      <c r="C6" s="110">
        <f>'Summary Tables'!J23</f>
        <v>219</v>
      </c>
      <c r="D6" s="110">
        <f>'Summary Tables'!M23</f>
        <v>14791</v>
      </c>
      <c r="E6" s="110">
        <f>'Summary Tables'!N23</f>
        <v>7240</v>
      </c>
      <c r="F6" s="108">
        <f>'Summary Tables'!O23</f>
        <v>48.948685011155433</v>
      </c>
      <c r="G6" s="110">
        <v>293</v>
      </c>
      <c r="H6" s="110">
        <v>21665</v>
      </c>
      <c r="I6" s="110">
        <v>11954</v>
      </c>
      <c r="J6" s="108">
        <v>55.2</v>
      </c>
      <c r="K6" s="105">
        <f t="shared" si="0"/>
        <v>-6.2513149888445696</v>
      </c>
    </row>
    <row r="7" spans="1:11" x14ac:dyDescent="0.2">
      <c r="A7" s="162" t="s">
        <v>1072</v>
      </c>
      <c r="B7" s="102" t="s">
        <v>1069</v>
      </c>
      <c r="C7" s="109">
        <f>'Summary Tables'!T12</f>
        <v>109</v>
      </c>
      <c r="D7" s="109">
        <f>'Summary Tables'!W12</f>
        <v>2440</v>
      </c>
      <c r="E7" s="109">
        <f>'Summary Tables'!X12</f>
        <v>2227</v>
      </c>
      <c r="F7" s="104">
        <f>'Summary Tables'!Y12</f>
        <v>91.270491803278688</v>
      </c>
      <c r="G7" s="103">
        <v>104</v>
      </c>
      <c r="H7" s="103">
        <v>2105</v>
      </c>
      <c r="I7" s="103">
        <v>2008</v>
      </c>
      <c r="J7" s="104">
        <v>95.4</v>
      </c>
      <c r="K7" s="105">
        <f t="shared" si="0"/>
        <v>-4.1295081967213179</v>
      </c>
    </row>
    <row r="8" spans="1:11" x14ac:dyDescent="0.2">
      <c r="A8" s="163"/>
      <c r="B8" s="106" t="s">
        <v>1070</v>
      </c>
      <c r="C8" s="110">
        <f>'Summary Tables'!T23</f>
        <v>176</v>
      </c>
      <c r="D8" s="110">
        <f>'Summary Tables'!W23</f>
        <v>5444</v>
      </c>
      <c r="E8" s="110">
        <f>'Summary Tables'!X23</f>
        <v>5105</v>
      </c>
      <c r="F8" s="108">
        <f>'Summary Tables'!Y23</f>
        <v>93.772961058045553</v>
      </c>
      <c r="G8" s="107">
        <v>171</v>
      </c>
      <c r="H8" s="107">
        <v>5030</v>
      </c>
      <c r="I8" s="107">
        <v>4677</v>
      </c>
      <c r="J8" s="104">
        <v>93</v>
      </c>
      <c r="K8" s="105">
        <f t="shared" si="0"/>
        <v>0.77296105804555282</v>
      </c>
    </row>
    <row r="9" spans="1:11" x14ac:dyDescent="0.2">
      <c r="A9" s="162" t="s">
        <v>1073</v>
      </c>
      <c r="B9" s="102" t="s">
        <v>1069</v>
      </c>
      <c r="C9" s="109">
        <f>'Summary Tables'!T12</f>
        <v>109</v>
      </c>
      <c r="D9" s="109">
        <f>'Summary Tables'!Z12</f>
        <v>260</v>
      </c>
      <c r="E9" s="109">
        <f>'Summary Tables'!AA12</f>
        <v>192</v>
      </c>
      <c r="F9" s="104">
        <f>'Summary Tables'!AB12</f>
        <v>73.846153846153854</v>
      </c>
      <c r="G9" s="103">
        <v>104</v>
      </c>
      <c r="H9" s="109">
        <v>122</v>
      </c>
      <c r="I9" s="109">
        <v>96</v>
      </c>
      <c r="J9" s="104">
        <v>78.7</v>
      </c>
      <c r="K9" s="105">
        <f t="shared" si="0"/>
        <v>-4.853846153846149</v>
      </c>
    </row>
    <row r="10" spans="1:11" x14ac:dyDescent="0.2">
      <c r="A10" s="163"/>
      <c r="B10" s="106" t="s">
        <v>1070</v>
      </c>
      <c r="C10" s="110">
        <f>'Summary Tables'!T23</f>
        <v>176</v>
      </c>
      <c r="D10" s="110">
        <f>'Summary Tables'!Z23</f>
        <v>312</v>
      </c>
      <c r="E10" s="110">
        <f>'Summary Tables'!AA23</f>
        <v>227</v>
      </c>
      <c r="F10" s="108">
        <f>'Summary Tables'!AB23</f>
        <v>72.756410256410248</v>
      </c>
      <c r="G10" s="107">
        <v>171</v>
      </c>
      <c r="H10" s="110">
        <v>279</v>
      </c>
      <c r="I10" s="110">
        <v>231</v>
      </c>
      <c r="J10" s="108">
        <v>82.8</v>
      </c>
      <c r="K10" s="105">
        <f t="shared" si="0"/>
        <v>-10.043589743589749</v>
      </c>
    </row>
    <row r="11" spans="1:11" ht="72" x14ac:dyDescent="0.2">
      <c r="A11" s="111" t="s">
        <v>1468</v>
      </c>
    </row>
  </sheetData>
  <mergeCells count="6">
    <mergeCell ref="A9:A10"/>
    <mergeCell ref="C1:F1"/>
    <mergeCell ref="G1:J1"/>
    <mergeCell ref="A3:A4"/>
    <mergeCell ref="A5:A6"/>
    <mergeCell ref="A7:A8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5F31-87F6-4769-A048-23A260F333F5}">
  <dimension ref="A1:AF40"/>
  <sheetViews>
    <sheetView zoomScale="80" zoomScaleNormal="80" workbookViewId="0">
      <pane ySplit="2" topLeftCell="A3" activePane="bottomLeft" state="frozen"/>
      <selection sqref="A1:J1"/>
      <selection pane="bottomLeft" sqref="A1:H1"/>
    </sheetView>
  </sheetViews>
  <sheetFormatPr defaultRowHeight="12.75" x14ac:dyDescent="0.2"/>
  <cols>
    <col min="1" max="1" width="8.7109375" style="72" customWidth="1"/>
    <col min="2" max="2" width="48.28515625" style="70" customWidth="1"/>
    <col min="3" max="3" width="7.85546875" style="70" customWidth="1"/>
    <col min="4" max="4" width="10.85546875" style="70" customWidth="1"/>
    <col min="5" max="5" width="8.42578125" style="70" customWidth="1"/>
    <col min="6" max="7" width="14.85546875" style="70" customWidth="1"/>
    <col min="8" max="8" width="22.42578125" style="70" customWidth="1"/>
    <col min="9" max="9" width="2.28515625" style="70" customWidth="1"/>
    <col min="10" max="10" width="6.140625" style="72" customWidth="1"/>
    <col min="11" max="12" width="18.5703125" style="70" bestFit="1" customWidth="1"/>
    <col min="13" max="13" width="7" style="73" customWidth="1"/>
    <col min="14" max="14" width="10.28515625" style="73" customWidth="1"/>
    <col min="15" max="15" width="9.42578125" style="73" customWidth="1"/>
    <col min="16" max="16" width="18.140625" style="73" customWidth="1"/>
    <col min="17" max="17" width="14.7109375" style="73" customWidth="1"/>
    <col min="18" max="18" width="22.7109375" style="73" customWidth="1"/>
    <col min="19" max="19" width="2.42578125" style="70" customWidth="1"/>
    <col min="20" max="20" width="5.5703125" style="70" customWidth="1"/>
    <col min="21" max="21" width="19" style="72" customWidth="1"/>
    <col min="22" max="22" width="8.28515625" style="70" customWidth="1"/>
    <col min="23" max="23" width="11" style="85" customWidth="1"/>
    <col min="24" max="24" width="10.85546875" style="85" customWidth="1"/>
    <col min="25" max="25" width="9.42578125" style="85" customWidth="1"/>
    <col min="26" max="26" width="9.5703125" style="85" customWidth="1"/>
    <col min="27" max="27" width="10" style="85" customWidth="1"/>
    <col min="28" max="28" width="9.5703125" style="85" customWidth="1"/>
    <col min="29" max="29" width="20.140625" style="70" customWidth="1"/>
    <col min="30" max="30" width="26" style="70" customWidth="1"/>
    <col min="31" max="31" width="19" style="70" customWidth="1"/>
    <col min="32" max="32" width="27.5703125" style="70" customWidth="1"/>
    <col min="33" max="16384" width="9.140625" style="70"/>
  </cols>
  <sheetData>
    <row r="1" spans="1:32" x14ac:dyDescent="0.2">
      <c r="A1" s="165" t="s">
        <v>1074</v>
      </c>
      <c r="B1" s="165"/>
      <c r="C1" s="165"/>
      <c r="D1" s="165"/>
      <c r="E1" s="165"/>
      <c r="F1" s="165"/>
      <c r="G1" s="165"/>
      <c r="H1" s="165"/>
      <c r="J1" s="165" t="s">
        <v>1075</v>
      </c>
      <c r="K1" s="165"/>
      <c r="L1" s="165"/>
      <c r="M1" s="165"/>
      <c r="N1" s="165"/>
      <c r="O1" s="165"/>
      <c r="P1" s="165"/>
      <c r="Q1" s="165"/>
      <c r="R1" s="71"/>
      <c r="T1" s="165" t="s">
        <v>1076</v>
      </c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</row>
    <row r="2" spans="1:32" ht="44.25" customHeight="1" x14ac:dyDescent="0.2">
      <c r="A2" s="47" t="s">
        <v>33</v>
      </c>
      <c r="B2" s="41" t="s">
        <v>5</v>
      </c>
      <c r="C2" s="42" t="s">
        <v>6</v>
      </c>
      <c r="D2" s="42" t="s">
        <v>7</v>
      </c>
      <c r="E2" s="42" t="s">
        <v>8</v>
      </c>
      <c r="F2" s="42" t="s">
        <v>27</v>
      </c>
      <c r="G2" s="48" t="s">
        <v>1431</v>
      </c>
      <c r="H2" s="48" t="s">
        <v>1432</v>
      </c>
      <c r="J2" s="47" t="s">
        <v>236</v>
      </c>
      <c r="K2" s="41" t="s">
        <v>223</v>
      </c>
      <c r="L2" s="41" t="s">
        <v>224</v>
      </c>
      <c r="M2" s="42" t="s">
        <v>6</v>
      </c>
      <c r="N2" s="42" t="s">
        <v>7</v>
      </c>
      <c r="O2" s="42" t="s">
        <v>237</v>
      </c>
      <c r="P2" s="42" t="s">
        <v>27</v>
      </c>
      <c r="Q2" s="48" t="s">
        <v>1431</v>
      </c>
      <c r="R2" s="48" t="s">
        <v>1432</v>
      </c>
      <c r="T2" s="41" t="s">
        <v>236</v>
      </c>
      <c r="U2" s="47" t="s">
        <v>223</v>
      </c>
      <c r="V2" s="47" t="s">
        <v>224</v>
      </c>
      <c r="W2" s="41" t="s">
        <v>1050</v>
      </c>
      <c r="X2" s="41" t="s">
        <v>1051</v>
      </c>
      <c r="Y2" s="41" t="s">
        <v>1052</v>
      </c>
      <c r="Z2" s="41" t="s">
        <v>1053</v>
      </c>
      <c r="AA2" s="41" t="s">
        <v>1054</v>
      </c>
      <c r="AB2" s="41" t="s">
        <v>1055</v>
      </c>
      <c r="AC2" s="48" t="s">
        <v>1433</v>
      </c>
      <c r="AD2" s="48" t="s">
        <v>1434</v>
      </c>
      <c r="AE2" s="48" t="s">
        <v>1435</v>
      </c>
      <c r="AF2" s="48" t="s">
        <v>1436</v>
      </c>
    </row>
    <row r="3" spans="1:32" ht="16.5" customHeight="1" x14ac:dyDescent="0.2">
      <c r="A3" s="49">
        <f>'Appendix 1 Hospital HCW Fluvax'!F53</f>
        <v>0</v>
      </c>
      <c r="B3" s="49" t="str">
        <f>'Appendix 1 Hospital HCW Fluvax'!G53</f>
        <v>Children's Health Ireland, Total</v>
      </c>
      <c r="C3" s="44" t="str">
        <f>'Appendix 1 Hospital HCW Fluvax'!H53</f>
        <v>-</v>
      </c>
      <c r="D3" s="44" t="str">
        <f>'Appendix 1 Hospital HCW Fluvax'!I53</f>
        <v>-</v>
      </c>
      <c r="E3" s="44" t="str">
        <f>'Appendix 1 Hospital HCW Fluvax'!J53</f>
        <v>-</v>
      </c>
      <c r="F3" s="44" t="str">
        <f>'Appendix 1 Hospital HCW Fluvax'!AC53</f>
        <v>-</v>
      </c>
      <c r="G3" s="50" t="s">
        <v>35</v>
      </c>
      <c r="H3" s="50" t="s">
        <v>35</v>
      </c>
      <c r="J3" s="51">
        <f>'Appendix 2 LTCF HCW Fluvax'!J223</f>
        <v>24</v>
      </c>
      <c r="K3" s="51" t="str">
        <f>'Appendix 2 LTCF HCW Fluvax'!K223</f>
        <v>HSE</v>
      </c>
      <c r="L3" s="51" t="str">
        <f>'Appendix 2 LTCF HCW Fluvax'!L223</f>
        <v>CHO1</v>
      </c>
      <c r="M3" s="46">
        <f>'Appendix 2 LTCF HCW Fluvax'!M223</f>
        <v>994</v>
      </c>
      <c r="N3" s="46">
        <f>'Appendix 2 LTCF HCW Fluvax'!N223</f>
        <v>393</v>
      </c>
      <c r="O3" s="45">
        <f>'Appendix 2 LTCF HCW Fluvax'!O223</f>
        <v>39.537223340040242</v>
      </c>
      <c r="P3" s="46">
        <f>'Appendix 2 LTCF HCW Fluvax'!AH223</f>
        <v>13</v>
      </c>
      <c r="Q3" s="52">
        <v>48.446170921198664</v>
      </c>
      <c r="R3" s="50" t="s">
        <v>35</v>
      </c>
      <c r="T3" s="53">
        <f>'Appendix 3 LTCF Resident Fluvax'!K180</f>
        <v>19</v>
      </c>
      <c r="U3" s="53" t="str">
        <f>'Appendix 3 LTCF Resident Fluvax'!L180</f>
        <v>HSE</v>
      </c>
      <c r="V3" s="53" t="str">
        <f>'Appendix 3 LTCF Resident Fluvax'!M180</f>
        <v>CHO1</v>
      </c>
      <c r="W3" s="80">
        <f>'Appendix 3 LTCF Resident Fluvax'!N180</f>
        <v>208</v>
      </c>
      <c r="X3" s="80">
        <f>'Appendix 3 LTCF Resident Fluvax'!O180</f>
        <v>184</v>
      </c>
      <c r="Y3" s="81">
        <f>'Appendix 3 LTCF Resident Fluvax'!P180</f>
        <v>88.461538461538453</v>
      </c>
      <c r="Z3" s="80">
        <f>'Appendix 3 LTCF Resident Fluvax'!Q180</f>
        <v>56</v>
      </c>
      <c r="AA3" s="80">
        <f>'Appendix 3 LTCF Resident Fluvax'!R180</f>
        <v>38</v>
      </c>
      <c r="AB3" s="81">
        <f>'Appendix 3 LTCF Resident Fluvax'!S180</f>
        <v>67.857142857142861</v>
      </c>
      <c r="AC3" s="52">
        <v>93.181818181818173</v>
      </c>
      <c r="AD3" s="50">
        <f>Y3-AC3</f>
        <v>-4.72027972027972</v>
      </c>
      <c r="AE3" s="52">
        <v>74.545454545454547</v>
      </c>
      <c r="AF3" s="52">
        <f>AB3-AE3</f>
        <v>-6.6883116883116855</v>
      </c>
    </row>
    <row r="4" spans="1:32" x14ac:dyDescent="0.2">
      <c r="A4" s="49">
        <f>'Appendix 1 Hospital HCW Fluvax'!F54</f>
        <v>7</v>
      </c>
      <c r="B4" s="49" t="str">
        <f>'Appendix 1 Hospital HCW Fluvax'!G54</f>
        <v>Dublin Midlands (TCD), Total</v>
      </c>
      <c r="C4" s="44">
        <f>'Appendix 1 Hospital HCW Fluvax'!H54</f>
        <v>14281</v>
      </c>
      <c r="D4" s="44">
        <f>'Appendix 1 Hospital HCW Fluvax'!I54</f>
        <v>8219</v>
      </c>
      <c r="E4" s="45">
        <f>'Appendix 1 Hospital HCW Fluvax'!J54</f>
        <v>57.551992157411945</v>
      </c>
      <c r="F4" s="44">
        <f>'Appendix 1 Hospital HCW Fluvax'!AC54</f>
        <v>315</v>
      </c>
      <c r="G4" s="50">
        <v>71.787378564094467</v>
      </c>
      <c r="H4" s="50">
        <f t="shared" ref="H4:H14" si="0">E4-G4</f>
        <v>-14.235386406682522</v>
      </c>
      <c r="J4" s="51">
        <f>'Appendix 2 LTCF HCW Fluvax'!J224</f>
        <v>20</v>
      </c>
      <c r="K4" s="51" t="str">
        <f>'Appendix 2 LTCF HCW Fluvax'!K224</f>
        <v>HSE</v>
      </c>
      <c r="L4" s="51" t="str">
        <f>'Appendix 2 LTCF HCW Fluvax'!L224</f>
        <v>CHO2</v>
      </c>
      <c r="M4" s="46">
        <f>'Appendix 2 LTCF HCW Fluvax'!M224</f>
        <v>1237</v>
      </c>
      <c r="N4" s="46">
        <f>'Appendix 2 LTCF HCW Fluvax'!N224</f>
        <v>572</v>
      </c>
      <c r="O4" s="45">
        <f>'Appendix 2 LTCF HCW Fluvax'!O224</f>
        <v>46.240905416329831</v>
      </c>
      <c r="P4" s="46">
        <f>'Appendix 2 LTCF HCW Fluvax'!AH224</f>
        <v>3</v>
      </c>
      <c r="Q4" s="52">
        <v>55.327868852459019</v>
      </c>
      <c r="R4" s="50">
        <f>O4-Q4</f>
        <v>-9.0869634361291887</v>
      </c>
      <c r="T4" s="53">
        <f>'Appendix 3 LTCF Resident Fluvax'!K181</f>
        <v>8</v>
      </c>
      <c r="U4" s="53" t="str">
        <f>'Appendix 3 LTCF Resident Fluvax'!L181</f>
        <v>HSE</v>
      </c>
      <c r="V4" s="53" t="str">
        <f>'Appendix 3 LTCF Resident Fluvax'!M181</f>
        <v>CHO2</v>
      </c>
      <c r="W4" s="80">
        <f>'Appendix 3 LTCF Resident Fluvax'!N181</f>
        <v>296</v>
      </c>
      <c r="X4" s="80">
        <f>'Appendix 3 LTCF Resident Fluvax'!O181</f>
        <v>266</v>
      </c>
      <c r="Y4" s="81">
        <f>'Appendix 3 LTCF Resident Fluvax'!P181</f>
        <v>89.86486486486487</v>
      </c>
      <c r="Z4" s="80">
        <f>'Appendix 3 LTCF Resident Fluvax'!Q181</f>
        <v>29</v>
      </c>
      <c r="AA4" s="80">
        <f>'Appendix 3 LTCF Resident Fluvax'!R181</f>
        <v>18</v>
      </c>
      <c r="AB4" s="81">
        <f>'Appendix 3 LTCF Resident Fluvax'!S181</f>
        <v>62.068965517241381</v>
      </c>
      <c r="AC4" s="52">
        <v>97.701149425287355</v>
      </c>
      <c r="AD4" s="50">
        <f t="shared" ref="AD4:AD23" si="1">Y4-AC4</f>
        <v>-7.8362845604224844</v>
      </c>
      <c r="AE4" s="52" t="s">
        <v>35</v>
      </c>
      <c r="AF4" s="52" t="s">
        <v>35</v>
      </c>
    </row>
    <row r="5" spans="1:32" x14ac:dyDescent="0.2">
      <c r="A5" s="49">
        <f>'Appendix 1 Hospital HCW Fluvax'!F55</f>
        <v>6</v>
      </c>
      <c r="B5" s="49" t="str">
        <f>'Appendix 1 Hospital HCW Fluvax'!G55</f>
        <v>Dublin North East (RCSI), Total</v>
      </c>
      <c r="C5" s="44">
        <f>'Appendix 1 Hospital HCW Fluvax'!H55</f>
        <v>10337</v>
      </c>
      <c r="D5" s="44">
        <f>'Appendix 1 Hospital HCW Fluvax'!I55</f>
        <v>5976</v>
      </c>
      <c r="E5" s="45">
        <f>'Appendix 1 Hospital HCW Fluvax'!J55</f>
        <v>57.811744219792985</v>
      </c>
      <c r="F5" s="44">
        <f>'Appendix 1 Hospital HCW Fluvax'!AC55</f>
        <v>240</v>
      </c>
      <c r="G5" s="50">
        <v>67.246351481254919</v>
      </c>
      <c r="H5" s="50">
        <f t="shared" si="0"/>
        <v>-9.4346072614619345</v>
      </c>
      <c r="J5" s="51">
        <f>'Appendix 2 LTCF HCW Fluvax'!J225</f>
        <v>18</v>
      </c>
      <c r="K5" s="51" t="str">
        <f>'Appendix 2 LTCF HCW Fluvax'!K225</f>
        <v>HSE</v>
      </c>
      <c r="L5" s="51" t="str">
        <f>'Appendix 2 LTCF HCW Fluvax'!L225</f>
        <v>CHO3</v>
      </c>
      <c r="M5" s="46">
        <f>'Appendix 2 LTCF HCW Fluvax'!M225</f>
        <v>1040</v>
      </c>
      <c r="N5" s="46">
        <f>'Appendix 2 LTCF HCW Fluvax'!N225</f>
        <v>802</v>
      </c>
      <c r="O5" s="45">
        <f>'Appendix 2 LTCF HCW Fluvax'!O225</f>
        <v>77.115384615384613</v>
      </c>
      <c r="P5" s="46">
        <f>'Appendix 2 LTCF HCW Fluvax'!AH225</f>
        <v>0</v>
      </c>
      <c r="Q5" s="52">
        <v>57.477678571428569</v>
      </c>
      <c r="R5" s="50">
        <f t="shared" ref="R5:R23" si="2">O5-Q5</f>
        <v>19.637706043956044</v>
      </c>
      <c r="T5" s="53">
        <f>'Appendix 3 LTCF Resident Fluvax'!K182</f>
        <v>2</v>
      </c>
      <c r="U5" s="53" t="str">
        <f>'Appendix 3 LTCF Resident Fluvax'!L182</f>
        <v>HSE</v>
      </c>
      <c r="V5" s="53" t="str">
        <f>'Appendix 3 LTCF Resident Fluvax'!M182</f>
        <v>CHO3</v>
      </c>
      <c r="W5" s="80">
        <f>'Appendix 3 LTCF Resident Fluvax'!N182</f>
        <v>126</v>
      </c>
      <c r="X5" s="80">
        <f>'Appendix 3 LTCF Resident Fluvax'!O182</f>
        <v>119</v>
      </c>
      <c r="Y5" s="81">
        <f>'Appendix 3 LTCF Resident Fluvax'!P182</f>
        <v>94.444444444444443</v>
      </c>
      <c r="Z5" s="80">
        <f>'Appendix 3 LTCF Resident Fluvax'!Q182</f>
        <v>1</v>
      </c>
      <c r="AA5" s="80">
        <f>'Appendix 3 LTCF Resident Fluvax'!R182</f>
        <v>1</v>
      </c>
      <c r="AB5" s="81">
        <f>'Appendix 3 LTCF Resident Fluvax'!S182</f>
        <v>100</v>
      </c>
      <c r="AC5" s="52">
        <v>97.979797979797979</v>
      </c>
      <c r="AD5" s="50">
        <f t="shared" si="1"/>
        <v>-3.5353535353535364</v>
      </c>
      <c r="AE5" s="52">
        <v>100</v>
      </c>
      <c r="AF5" s="52">
        <f t="shared" ref="AF5:AF23" si="3">AB5-AE5</f>
        <v>0</v>
      </c>
    </row>
    <row r="6" spans="1:32" x14ac:dyDescent="0.2">
      <c r="A6" s="49">
        <f>'Appendix 1 Hospital HCW Fluvax'!F56</f>
        <v>12</v>
      </c>
      <c r="B6" s="49" t="s">
        <v>1077</v>
      </c>
      <c r="C6" s="44">
        <f>'Appendix 1 Hospital HCW Fluvax'!H56</f>
        <v>16661</v>
      </c>
      <c r="D6" s="44">
        <f>'Appendix 1 Hospital HCW Fluvax'!I56</f>
        <v>8898</v>
      </c>
      <c r="E6" s="45">
        <f>'Appendix 1 Hospital HCW Fluvax'!J56</f>
        <v>53.406158093751877</v>
      </c>
      <c r="F6" s="44">
        <f>'Appendix 1 Hospital HCW Fluvax'!AC56</f>
        <v>428</v>
      </c>
      <c r="G6" s="50" t="s">
        <v>35</v>
      </c>
      <c r="H6" s="50" t="s">
        <v>35</v>
      </c>
      <c r="J6" s="51">
        <f>'Appendix 2 LTCF HCW Fluvax'!J226</f>
        <v>13</v>
      </c>
      <c r="K6" s="51" t="str">
        <f>'Appendix 2 LTCF HCW Fluvax'!K226</f>
        <v>HSE</v>
      </c>
      <c r="L6" s="51" t="str">
        <f>'Appendix 2 LTCF HCW Fluvax'!L226</f>
        <v>CHO4</v>
      </c>
      <c r="M6" s="46">
        <f>'Appendix 2 LTCF HCW Fluvax'!M226</f>
        <v>877</v>
      </c>
      <c r="N6" s="46">
        <f>'Appendix 2 LTCF HCW Fluvax'!N226</f>
        <v>517</v>
      </c>
      <c r="O6" s="45">
        <f>'Appendix 2 LTCF HCW Fluvax'!O226</f>
        <v>58.950969213226912</v>
      </c>
      <c r="P6" s="46">
        <f>'Appendix 2 LTCF HCW Fluvax'!AH226</f>
        <v>12</v>
      </c>
      <c r="Q6" s="52">
        <v>61.613897450266187</v>
      </c>
      <c r="R6" s="50">
        <f t="shared" si="2"/>
        <v>-2.6629282370392744</v>
      </c>
      <c r="T6" s="53">
        <f>'Appendix 3 LTCF Resident Fluvax'!K183</f>
        <v>16</v>
      </c>
      <c r="U6" s="53" t="str">
        <f>'Appendix 3 LTCF Resident Fluvax'!L183</f>
        <v>HSE</v>
      </c>
      <c r="V6" s="53" t="str">
        <f>'Appendix 3 LTCF Resident Fluvax'!M183</f>
        <v>CHO4</v>
      </c>
      <c r="W6" s="80">
        <f>'Appendix 3 LTCF Resident Fluvax'!N183</f>
        <v>510</v>
      </c>
      <c r="X6" s="80">
        <f>'Appendix 3 LTCF Resident Fluvax'!O183</f>
        <v>483</v>
      </c>
      <c r="Y6" s="81">
        <f>'Appendix 3 LTCF Resident Fluvax'!P183</f>
        <v>94.705882352941174</v>
      </c>
      <c r="Z6" s="80">
        <f>'Appendix 3 LTCF Resident Fluvax'!Q183</f>
        <v>66</v>
      </c>
      <c r="AA6" s="80">
        <f>'Appendix 3 LTCF Resident Fluvax'!R183</f>
        <v>50</v>
      </c>
      <c r="AB6" s="81">
        <f>'Appendix 3 LTCF Resident Fluvax'!S183</f>
        <v>75.757575757575751</v>
      </c>
      <c r="AC6" s="52">
        <v>95.378927911275412</v>
      </c>
      <c r="AD6" s="50">
        <f t="shared" si="1"/>
        <v>-0.67304555833423763</v>
      </c>
      <c r="AE6" s="52">
        <v>100</v>
      </c>
      <c r="AF6" s="52">
        <f t="shared" si="3"/>
        <v>-24.242424242424249</v>
      </c>
    </row>
    <row r="7" spans="1:32" ht="12.75" customHeight="1" x14ac:dyDescent="0.2">
      <c r="A7" s="49">
        <f>'Appendix 1 Hospital HCW Fluvax'!F57</f>
        <v>6</v>
      </c>
      <c r="B7" s="49" t="str">
        <f>'Appendix 1 Hospital HCW Fluvax'!G57</f>
        <v>UL Hospitals Group, Total</v>
      </c>
      <c r="C7" s="44">
        <f>'Appendix 1 Hospital HCW Fluvax'!H57</f>
        <v>5751</v>
      </c>
      <c r="D7" s="44">
        <f>'Appendix 1 Hospital HCW Fluvax'!I57</f>
        <v>3440</v>
      </c>
      <c r="E7" s="45">
        <f>'Appendix 1 Hospital HCW Fluvax'!J57</f>
        <v>59.815684228829767</v>
      </c>
      <c r="F7" s="44">
        <f>'Appendix 1 Hospital HCW Fluvax'!AC57</f>
        <v>154</v>
      </c>
      <c r="G7" s="50">
        <v>47.560975609756099</v>
      </c>
      <c r="H7" s="50">
        <f t="shared" si="0"/>
        <v>12.254708619073668</v>
      </c>
      <c r="J7" s="51">
        <f>'Appendix 2 LTCF HCW Fluvax'!J227</f>
        <v>60</v>
      </c>
      <c r="K7" s="51" t="str">
        <f>'Appendix 2 LTCF HCW Fluvax'!K227</f>
        <v>HSE</v>
      </c>
      <c r="L7" s="51" t="str">
        <f>'Appendix 2 LTCF HCW Fluvax'!L227</f>
        <v>CHO5</v>
      </c>
      <c r="M7" s="46">
        <f>'Appendix 2 LTCF HCW Fluvax'!M227</f>
        <v>1942</v>
      </c>
      <c r="N7" s="46">
        <f>'Appendix 2 LTCF HCW Fluvax'!N227</f>
        <v>968</v>
      </c>
      <c r="O7" s="45">
        <f>'Appendix 2 LTCF HCW Fluvax'!O227</f>
        <v>49.845520082389285</v>
      </c>
      <c r="P7" s="46">
        <f>'Appendix 2 LTCF HCW Fluvax'!AH227</f>
        <v>10</v>
      </c>
      <c r="Q7" s="52">
        <v>51.094570928196148</v>
      </c>
      <c r="R7" s="50">
        <f t="shared" si="2"/>
        <v>-1.2490508458068632</v>
      </c>
      <c r="T7" s="53">
        <f>'Appendix 3 LTCF Resident Fluvax'!K184</f>
        <v>36</v>
      </c>
      <c r="U7" s="53" t="str">
        <f>'Appendix 3 LTCF Resident Fluvax'!L184</f>
        <v>HSE</v>
      </c>
      <c r="V7" s="53" t="str">
        <f>'Appendix 3 LTCF Resident Fluvax'!M184</f>
        <v>CHO5</v>
      </c>
      <c r="W7" s="80">
        <f>'Appendix 3 LTCF Resident Fluvax'!N184</f>
        <v>523</v>
      </c>
      <c r="X7" s="80">
        <f>'Appendix 3 LTCF Resident Fluvax'!O184</f>
        <v>496</v>
      </c>
      <c r="Y7" s="81">
        <f>'Appendix 3 LTCF Resident Fluvax'!P184</f>
        <v>94.837476099426382</v>
      </c>
      <c r="Z7" s="80">
        <f>'Appendix 3 LTCF Resident Fluvax'!Q184</f>
        <v>62</v>
      </c>
      <c r="AA7" s="80">
        <f>'Appendix 3 LTCF Resident Fluvax'!R184</f>
        <v>50</v>
      </c>
      <c r="AB7" s="81">
        <f>'Appendix 3 LTCF Resident Fluvax'!S184</f>
        <v>80.645161290322577</v>
      </c>
      <c r="AC7" s="52">
        <v>99.333333333333329</v>
      </c>
      <c r="AD7" s="50">
        <f t="shared" si="1"/>
        <v>-4.4958572339069462</v>
      </c>
      <c r="AE7" s="52">
        <v>66.666666666666657</v>
      </c>
      <c r="AF7" s="52">
        <f t="shared" si="3"/>
        <v>13.978494623655919</v>
      </c>
    </row>
    <row r="8" spans="1:32" ht="12.75" customHeight="1" x14ac:dyDescent="0.2">
      <c r="A8" s="49">
        <f>'Appendix 1 Hospital HCW Fluvax'!F58</f>
        <v>10</v>
      </c>
      <c r="B8" s="49" t="str">
        <f>'Appendix 1 Hospital HCW Fluvax'!G58</f>
        <v>South/South West (UCC), Total</v>
      </c>
      <c r="C8" s="44">
        <f>'Appendix 1 Hospital HCW Fluvax'!H58</f>
        <v>14100</v>
      </c>
      <c r="D8" s="44">
        <f>'Appendix 1 Hospital HCW Fluvax'!I58</f>
        <v>8598</v>
      </c>
      <c r="E8" s="45">
        <f>'Appendix 1 Hospital HCW Fluvax'!J58</f>
        <v>60.978723404255319</v>
      </c>
      <c r="F8" s="44">
        <f>'Appendix 1 Hospital HCW Fluvax'!AC58</f>
        <v>225</v>
      </c>
      <c r="G8" s="50">
        <v>62.459692538432698</v>
      </c>
      <c r="H8" s="50">
        <f t="shared" si="0"/>
        <v>-1.4809691341773785</v>
      </c>
      <c r="J8" s="51">
        <f>'Appendix 2 LTCF HCW Fluvax'!J228</f>
        <v>10</v>
      </c>
      <c r="K8" s="51" t="str">
        <f>'Appendix 2 LTCF HCW Fluvax'!K228</f>
        <v>HSE</v>
      </c>
      <c r="L8" s="51" t="str">
        <f>'Appendix 2 LTCF HCW Fluvax'!L228</f>
        <v>CHO6</v>
      </c>
      <c r="M8" s="46">
        <f>'Appendix 2 LTCF HCW Fluvax'!M228</f>
        <v>438</v>
      </c>
      <c r="N8" s="46">
        <f>'Appendix 2 LTCF HCW Fluvax'!N228</f>
        <v>258</v>
      </c>
      <c r="O8" s="45">
        <f>'Appendix 2 LTCF HCW Fluvax'!O228</f>
        <v>58.904109589041099</v>
      </c>
      <c r="P8" s="46">
        <f>'Appendix 2 LTCF HCW Fluvax'!AH228</f>
        <v>29</v>
      </c>
      <c r="Q8" s="52">
        <v>65.612648221343875</v>
      </c>
      <c r="R8" s="50">
        <f t="shared" si="2"/>
        <v>-6.7085386323027763</v>
      </c>
      <c r="T8" s="53">
        <f>'Appendix 3 LTCF Resident Fluvax'!K185</f>
        <v>11</v>
      </c>
      <c r="U8" s="53" t="str">
        <f>'Appendix 3 LTCF Resident Fluvax'!L185</f>
        <v>HSE</v>
      </c>
      <c r="V8" s="53" t="str">
        <f>'Appendix 3 LTCF Resident Fluvax'!M185</f>
        <v>CHO6</v>
      </c>
      <c r="W8" s="80">
        <f>'Appendix 3 LTCF Resident Fluvax'!N185</f>
        <v>175</v>
      </c>
      <c r="X8" s="80">
        <f>'Appendix 3 LTCF Resident Fluvax'!O185</f>
        <v>147</v>
      </c>
      <c r="Y8" s="81">
        <f>'Appendix 3 LTCF Resident Fluvax'!P185</f>
        <v>84</v>
      </c>
      <c r="Z8" s="80">
        <f>'Appendix 3 LTCF Resident Fluvax'!Q185</f>
        <v>19</v>
      </c>
      <c r="AA8" s="80">
        <f>'Appendix 3 LTCF Resident Fluvax'!R185</f>
        <v>16</v>
      </c>
      <c r="AB8" s="81">
        <f>'Appendix 3 LTCF Resident Fluvax'!S185</f>
        <v>84.210526315789465</v>
      </c>
      <c r="AC8" s="52">
        <v>98.71794871794873</v>
      </c>
      <c r="AD8" s="50">
        <f t="shared" si="1"/>
        <v>-14.71794871794873</v>
      </c>
      <c r="AE8" s="52" t="s">
        <v>35</v>
      </c>
      <c r="AF8" s="52" t="s">
        <v>35</v>
      </c>
    </row>
    <row r="9" spans="1:32" ht="12.75" customHeight="1" x14ac:dyDescent="0.2">
      <c r="A9" s="49">
        <f>'Appendix 1 Hospital HCW Fluvax'!F59</f>
        <v>5</v>
      </c>
      <c r="B9" s="49" t="str">
        <f>'Appendix 1 Hospital HCW Fluvax'!G59</f>
        <v>West/North West (Saolta UHG; NUIG), Total</v>
      </c>
      <c r="C9" s="44">
        <f>'Appendix 1 Hospital HCW Fluvax'!H59</f>
        <v>11382</v>
      </c>
      <c r="D9" s="44">
        <f>'Appendix 1 Hospital HCW Fluvax'!I59</f>
        <v>4346</v>
      </c>
      <c r="E9" s="45">
        <f>'Appendix 1 Hospital HCW Fluvax'!J59</f>
        <v>38.183096116675451</v>
      </c>
      <c r="F9" s="44">
        <f>'Appendix 1 Hospital HCW Fluvax'!AC59</f>
        <v>300</v>
      </c>
      <c r="G9" s="50">
        <v>52.002979639132597</v>
      </c>
      <c r="H9" s="50">
        <f t="shared" si="0"/>
        <v>-13.819883522457147</v>
      </c>
      <c r="J9" s="51">
        <f>'Appendix 2 LTCF HCW Fluvax'!J229</f>
        <v>6</v>
      </c>
      <c r="K9" s="51" t="str">
        <f>'Appendix 2 LTCF HCW Fluvax'!K229</f>
        <v>HSE</v>
      </c>
      <c r="L9" s="51" t="str">
        <f>'Appendix 2 LTCF HCW Fluvax'!L229</f>
        <v>CHO7</v>
      </c>
      <c r="M9" s="46">
        <f>'Appendix 2 LTCF HCW Fluvax'!M229</f>
        <v>852</v>
      </c>
      <c r="N9" s="46">
        <f>'Appendix 2 LTCF HCW Fluvax'!N229</f>
        <v>449</v>
      </c>
      <c r="O9" s="45">
        <f>'Appendix 2 LTCF HCW Fluvax'!O229</f>
        <v>52.699530516431928</v>
      </c>
      <c r="P9" s="46">
        <f>'Appendix 2 LTCF HCW Fluvax'!AH229</f>
        <v>16</v>
      </c>
      <c r="Q9" s="52">
        <v>52.883569096844397</v>
      </c>
      <c r="R9" s="50">
        <f t="shared" si="2"/>
        <v>-0.18403858041246934</v>
      </c>
      <c r="T9" s="53">
        <f>'Appendix 3 LTCF Resident Fluvax'!K186</f>
        <v>10</v>
      </c>
      <c r="U9" s="53" t="str">
        <f>'Appendix 3 LTCF Resident Fluvax'!L186</f>
        <v>HSE</v>
      </c>
      <c r="V9" s="53" t="str">
        <f>'Appendix 3 LTCF Resident Fluvax'!M186</f>
        <v>CHO7</v>
      </c>
      <c r="W9" s="80">
        <f>'Appendix 3 LTCF Resident Fluvax'!N186</f>
        <v>335</v>
      </c>
      <c r="X9" s="80">
        <f>'Appendix 3 LTCF Resident Fluvax'!O186</f>
        <v>291</v>
      </c>
      <c r="Y9" s="81">
        <f>'Appendix 3 LTCF Resident Fluvax'!P186</f>
        <v>86.865671641791039</v>
      </c>
      <c r="Z9" s="80">
        <f>'Appendix 3 LTCF Resident Fluvax'!Q186</f>
        <v>6</v>
      </c>
      <c r="AA9" s="80">
        <f>'Appendix 3 LTCF Resident Fluvax'!R186</f>
        <v>3</v>
      </c>
      <c r="AB9" s="81">
        <f>'Appendix 3 LTCF Resident Fluvax'!S186</f>
        <v>50</v>
      </c>
      <c r="AC9" s="52">
        <v>96.174863387978135</v>
      </c>
      <c r="AD9" s="50">
        <f t="shared" si="1"/>
        <v>-9.3091917461870963</v>
      </c>
      <c r="AE9" s="52">
        <v>61.53846153846154</v>
      </c>
      <c r="AF9" s="52">
        <f t="shared" si="3"/>
        <v>-11.53846153846154</v>
      </c>
    </row>
    <row r="10" spans="1:32" ht="12.75" customHeight="1" x14ac:dyDescent="0.2">
      <c r="A10" s="49">
        <f>'Appendix 1 Hospital HCW Fluvax'!F60</f>
        <v>3</v>
      </c>
      <c r="B10" s="49" t="str">
        <f>'Appendix 1 Hospital HCW Fluvax'!G60</f>
        <v>Private, Total</v>
      </c>
      <c r="C10" s="44">
        <f>'Appendix 1 Hospital HCW Fluvax'!H60</f>
        <v>3300</v>
      </c>
      <c r="D10" s="44">
        <f>'Appendix 1 Hospital HCW Fluvax'!I60</f>
        <v>1576</v>
      </c>
      <c r="E10" s="45">
        <f>'Appendix 1 Hospital HCW Fluvax'!J60</f>
        <v>47.757575757575758</v>
      </c>
      <c r="F10" s="44">
        <f>'Appendix 1 Hospital HCW Fluvax'!AC60</f>
        <v>7</v>
      </c>
      <c r="G10" s="50">
        <v>54.64174454828661</v>
      </c>
      <c r="H10" s="50">
        <f t="shared" si="0"/>
        <v>-6.8841687907108522</v>
      </c>
      <c r="J10" s="51">
        <f>'Appendix 2 LTCF HCW Fluvax'!J230</f>
        <v>16</v>
      </c>
      <c r="K10" s="51" t="str">
        <f>'Appendix 2 LTCF HCW Fluvax'!K230</f>
        <v>HSE</v>
      </c>
      <c r="L10" s="51" t="str">
        <f>'Appendix 2 LTCF HCW Fluvax'!L230</f>
        <v>CHO8</v>
      </c>
      <c r="M10" s="46">
        <f>'Appendix 2 LTCF HCW Fluvax'!M230</f>
        <v>920</v>
      </c>
      <c r="N10" s="46">
        <f>'Appendix 2 LTCF HCW Fluvax'!N230</f>
        <v>505</v>
      </c>
      <c r="O10" s="45">
        <f>'Appendix 2 LTCF HCW Fluvax'!O230</f>
        <v>54.891304347826086</v>
      </c>
      <c r="P10" s="46">
        <f>'Appendix 2 LTCF HCW Fluvax'!AH230</f>
        <v>107</v>
      </c>
      <c r="Q10" s="52">
        <v>53.668208856576335</v>
      </c>
      <c r="R10" s="50">
        <f t="shared" si="2"/>
        <v>1.2230954912497509</v>
      </c>
      <c r="T10" s="53">
        <f>'Appendix 3 LTCF Resident Fluvax'!K187</f>
        <v>6</v>
      </c>
      <c r="U10" s="53" t="str">
        <f>'Appendix 3 LTCF Resident Fluvax'!L187</f>
        <v>HSE</v>
      </c>
      <c r="V10" s="53" t="str">
        <f>'Appendix 3 LTCF Resident Fluvax'!M187</f>
        <v>CHO8</v>
      </c>
      <c r="W10" s="80">
        <f>'Appendix 3 LTCF Resident Fluvax'!N187</f>
        <v>226</v>
      </c>
      <c r="X10" s="80">
        <f>'Appendix 3 LTCF Resident Fluvax'!O187</f>
        <v>201</v>
      </c>
      <c r="Y10" s="81">
        <f>'Appendix 3 LTCF Resident Fluvax'!P187</f>
        <v>88.938053097345133</v>
      </c>
      <c r="Z10" s="80">
        <f>'Appendix 3 LTCF Resident Fluvax'!Q187</f>
        <v>21</v>
      </c>
      <c r="AA10" s="80">
        <f>'Appendix 3 LTCF Resident Fluvax'!R187</f>
        <v>16</v>
      </c>
      <c r="AB10" s="81">
        <f>'Appendix 3 LTCF Resident Fluvax'!S187</f>
        <v>76.19047619047619</v>
      </c>
      <c r="AC10" s="52">
        <v>91.244239631336413</v>
      </c>
      <c r="AD10" s="50">
        <f t="shared" si="1"/>
        <v>-2.3061865339912799</v>
      </c>
      <c r="AE10" s="52">
        <v>100</v>
      </c>
      <c r="AF10" s="52">
        <f t="shared" si="3"/>
        <v>-23.80952380952381</v>
      </c>
    </row>
    <row r="11" spans="1:32" ht="12.75" customHeight="1" x14ac:dyDescent="0.2">
      <c r="A11" s="67">
        <f>'Appendix 1 Hospital HCW Fluvax'!F61</f>
        <v>46</v>
      </c>
      <c r="B11" s="67" t="str">
        <f>'Appendix 1 Hospital HCW Fluvax'!G61</f>
        <v>Total excl private</v>
      </c>
      <c r="C11" s="68">
        <f>'Appendix 1 Hospital HCW Fluvax'!H61</f>
        <v>72512</v>
      </c>
      <c r="D11" s="68">
        <f>'Appendix 1 Hospital HCW Fluvax'!I61</f>
        <v>39477</v>
      </c>
      <c r="E11" s="56">
        <f>'Appendix 1 Hospital HCW Fluvax'!J61</f>
        <v>54.442023389232133</v>
      </c>
      <c r="F11" s="68">
        <f>'Appendix 1 Hospital HCW Fluvax'!AC61</f>
        <v>1662</v>
      </c>
      <c r="G11" s="69">
        <v>64.507862374330898</v>
      </c>
      <c r="H11" s="69">
        <f t="shared" si="0"/>
        <v>-10.065838985098765</v>
      </c>
      <c r="J11" s="51">
        <f>'Appendix 2 LTCF HCW Fluvax'!J231</f>
        <v>4</v>
      </c>
      <c r="K11" s="51" t="str">
        <f>'Appendix 2 LTCF HCW Fluvax'!K231</f>
        <v>HSE</v>
      </c>
      <c r="L11" s="51" t="str">
        <f>'Appendix 2 LTCF HCW Fluvax'!L231</f>
        <v>CHO9</v>
      </c>
      <c r="M11" s="46">
        <f>'Appendix 2 LTCF HCW Fluvax'!M231</f>
        <v>834</v>
      </c>
      <c r="N11" s="46">
        <f>'Appendix 2 LTCF HCW Fluvax'!N231</f>
        <v>424</v>
      </c>
      <c r="O11" s="45">
        <f>'Appendix 2 LTCF HCW Fluvax'!O231</f>
        <v>50.83932853717026</v>
      </c>
      <c r="P11" s="46">
        <f>'Appendix 2 LTCF HCW Fluvax'!AH231</f>
        <v>105</v>
      </c>
      <c r="Q11" s="52">
        <v>52.470424495476685</v>
      </c>
      <c r="R11" s="50">
        <f t="shared" si="2"/>
        <v>-1.6310959583064246</v>
      </c>
      <c r="T11" s="53">
        <f>'Appendix 3 LTCF Resident Fluvax'!K188</f>
        <v>1</v>
      </c>
      <c r="U11" s="53" t="str">
        <f>'Appendix 3 LTCF Resident Fluvax'!L188</f>
        <v>HSE</v>
      </c>
      <c r="V11" s="53" t="str">
        <f>'Appendix 3 LTCF Resident Fluvax'!M188</f>
        <v>CHO9</v>
      </c>
      <c r="W11" s="80">
        <f>'Appendix 3 LTCF Resident Fluvax'!N188</f>
        <v>41</v>
      </c>
      <c r="X11" s="80">
        <f>'Appendix 3 LTCF Resident Fluvax'!O188</f>
        <v>40</v>
      </c>
      <c r="Y11" s="81">
        <f>'Appendix 3 LTCF Resident Fluvax'!P188</f>
        <v>97.560975609756099</v>
      </c>
      <c r="Z11" s="80">
        <f>'Appendix 3 LTCF Resident Fluvax'!Q188</f>
        <v>0</v>
      </c>
      <c r="AA11" s="80">
        <f>'Appendix 3 LTCF Resident Fluvax'!R188</f>
        <v>0</v>
      </c>
      <c r="AB11" s="81" t="s">
        <v>35</v>
      </c>
      <c r="AC11" s="52">
        <v>91.17647058823529</v>
      </c>
      <c r="AD11" s="50">
        <f t="shared" si="1"/>
        <v>6.384505021520809</v>
      </c>
      <c r="AE11" s="52" t="s">
        <v>35</v>
      </c>
      <c r="AF11" s="52" t="s">
        <v>35</v>
      </c>
    </row>
    <row r="12" spans="1:32" ht="12.75" customHeight="1" x14ac:dyDescent="0.2">
      <c r="A12" s="67">
        <f>'Appendix 1 Hospital HCW Fluvax'!F62</f>
        <v>49</v>
      </c>
      <c r="B12" s="67" t="str">
        <f>'Appendix 1 Hospital HCW Fluvax'!G62</f>
        <v>Total incl private</v>
      </c>
      <c r="C12" s="68">
        <f>'Appendix 1 Hospital HCW Fluvax'!H62</f>
        <v>75812</v>
      </c>
      <c r="D12" s="68">
        <f>'Appendix 1 Hospital HCW Fluvax'!I62</f>
        <v>41053</v>
      </c>
      <c r="E12" s="56">
        <f>'Appendix 1 Hospital HCW Fluvax'!J62</f>
        <v>54.151057880018996</v>
      </c>
      <c r="F12" s="68">
        <f>'Appendix 1 Hospital HCW Fluvax'!AC62</f>
        <v>1669</v>
      </c>
      <c r="G12" s="69">
        <v>64.049915409864511</v>
      </c>
      <c r="H12" s="69">
        <f t="shared" si="0"/>
        <v>-9.8988575298455146</v>
      </c>
      <c r="J12" s="54">
        <f>'Appendix 2 LTCF HCW Fluvax'!J232</f>
        <v>171</v>
      </c>
      <c r="K12" s="54" t="str">
        <f>'Appendix 2 LTCF HCW Fluvax'!K232</f>
        <v>HSE Total</v>
      </c>
      <c r="L12" s="54" t="str">
        <f>'Appendix 2 LTCF HCW Fluvax'!L232</f>
        <v>HSE Total</v>
      </c>
      <c r="M12" s="55">
        <f>'Appendix 2 LTCF HCW Fluvax'!M232</f>
        <v>9134</v>
      </c>
      <c r="N12" s="55">
        <f>'Appendix 2 LTCF HCW Fluvax'!N232</f>
        <v>4888</v>
      </c>
      <c r="O12" s="56">
        <f>'Appendix 2 LTCF HCW Fluvax'!O232</f>
        <v>53.514342018830739</v>
      </c>
      <c r="P12" s="55">
        <f>'Appendix 2 LTCF HCW Fluvax'!AH232</f>
        <v>295</v>
      </c>
      <c r="Q12" s="57">
        <v>55.23280055594163</v>
      </c>
      <c r="R12" s="69">
        <f t="shared" si="2"/>
        <v>-1.7184585371108909</v>
      </c>
      <c r="T12" s="58">
        <f>'Appendix 3 LTCF Resident Fluvax'!K189</f>
        <v>109</v>
      </c>
      <c r="U12" s="58" t="str">
        <f>'Appendix 3 LTCF Resident Fluvax'!L189</f>
        <v>HSE Total</v>
      </c>
      <c r="V12" s="58" t="str">
        <f>'Appendix 3 LTCF Resident Fluvax'!M189</f>
        <v>Total</v>
      </c>
      <c r="W12" s="82">
        <f>'Appendix 3 LTCF Resident Fluvax'!N189</f>
        <v>2440</v>
      </c>
      <c r="X12" s="82">
        <f>'Appendix 3 LTCF Resident Fluvax'!O189</f>
        <v>2227</v>
      </c>
      <c r="Y12" s="83">
        <f>'Appendix 3 LTCF Resident Fluvax'!P189</f>
        <v>91.270491803278688</v>
      </c>
      <c r="Z12" s="82">
        <f>'Appendix 3 LTCF Resident Fluvax'!Q189</f>
        <v>260</v>
      </c>
      <c r="AA12" s="82">
        <f>'Appendix 3 LTCF Resident Fluvax'!R189</f>
        <v>192</v>
      </c>
      <c r="AB12" s="83">
        <f>'Appendix 3 LTCF Resident Fluvax'!S189</f>
        <v>73.846153846153854</v>
      </c>
      <c r="AC12" s="57">
        <v>95.39192399049881</v>
      </c>
      <c r="AD12" s="69">
        <f t="shared" si="1"/>
        <v>-4.1214321872201225</v>
      </c>
      <c r="AE12" s="57">
        <v>78.688524590163937</v>
      </c>
      <c r="AF12" s="57">
        <f t="shared" si="3"/>
        <v>-4.8423707440100827</v>
      </c>
    </row>
    <row r="13" spans="1:32" ht="12.75" customHeight="1" x14ac:dyDescent="0.2">
      <c r="A13" s="49">
        <f>'Appendix 1 Hospital HCW Fluvax'!F63</f>
        <v>11</v>
      </c>
      <c r="B13" s="49" t="str">
        <f>'Appendix 1 Hospital HCW Fluvax'!G63</f>
        <v>Ireland East (UCD),  Total excluding NRH, Dun Laoghaire</v>
      </c>
      <c r="C13" s="44">
        <f>'Appendix 1 Hospital HCW Fluvax'!H63</f>
        <v>15970</v>
      </c>
      <c r="D13" s="44">
        <f>'Appendix 1 Hospital HCW Fluvax'!I63</f>
        <v>8443</v>
      </c>
      <c r="E13" s="45">
        <f>'Appendix 1 Hospital HCW Fluvax'!J63</f>
        <v>52.867877269881028</v>
      </c>
      <c r="F13" s="44">
        <f>'Appendix 1 Hospital HCW Fluvax'!AC63</f>
        <v>407</v>
      </c>
      <c r="G13" s="50">
        <v>68.67755532139094</v>
      </c>
      <c r="H13" s="50">
        <f t="shared" si="0"/>
        <v>-15.809678051509913</v>
      </c>
      <c r="J13" s="51">
        <f>'Appendix 2 LTCF HCW Fluvax'!J233</f>
        <v>2</v>
      </c>
      <c r="K13" s="51" t="str">
        <f>'Appendix 2 LTCF HCW Fluvax'!K233</f>
        <v>Non-HSE/Private</v>
      </c>
      <c r="L13" s="51" t="str">
        <f>'Appendix 2 LTCF HCW Fluvax'!L233</f>
        <v>CHO1</v>
      </c>
      <c r="M13" s="46">
        <f>'Appendix 2 LTCF HCW Fluvax'!M233</f>
        <v>89</v>
      </c>
      <c r="N13" s="46">
        <f>'Appendix 2 LTCF HCW Fluvax'!N233</f>
        <v>48</v>
      </c>
      <c r="O13" s="45">
        <f>'Appendix 2 LTCF HCW Fluvax'!O233</f>
        <v>53.932584269662918</v>
      </c>
      <c r="P13" s="55">
        <f>'Appendix 2 LTCF HCW Fluvax'!AH233</f>
        <v>1</v>
      </c>
      <c r="Q13" s="52">
        <v>61.855670103092784</v>
      </c>
      <c r="R13" s="50">
        <f t="shared" si="2"/>
        <v>-7.9230858334298659</v>
      </c>
      <c r="T13" s="53">
        <f>'Appendix 3 LTCF Resident Fluvax'!K190</f>
        <v>6</v>
      </c>
      <c r="U13" s="53" t="str">
        <f>'Appendix 3 LTCF Resident Fluvax'!L190</f>
        <v>Non-HSE/Private</v>
      </c>
      <c r="V13" s="53" t="str">
        <f>'Appendix 3 LTCF Resident Fluvax'!M190</f>
        <v>CHO1</v>
      </c>
      <c r="W13" s="80">
        <f>'Appendix 3 LTCF Resident Fluvax'!N190</f>
        <v>278</v>
      </c>
      <c r="X13" s="80">
        <f>'Appendix 3 LTCF Resident Fluvax'!O190</f>
        <v>273</v>
      </c>
      <c r="Y13" s="81">
        <f>'Appendix 3 LTCF Resident Fluvax'!P190</f>
        <v>98.201438848920859</v>
      </c>
      <c r="Z13" s="80">
        <f>'Appendix 3 LTCF Resident Fluvax'!Q190</f>
        <v>2</v>
      </c>
      <c r="AA13" s="80">
        <f>'Appendix 3 LTCF Resident Fluvax'!R190</f>
        <v>2</v>
      </c>
      <c r="AB13" s="81">
        <f>'Appendix 3 LTCF Resident Fluvax'!S190</f>
        <v>100</v>
      </c>
      <c r="AC13" s="52">
        <v>98.113207547169807</v>
      </c>
      <c r="AD13" s="50">
        <f t="shared" si="1"/>
        <v>8.8231301751051205E-2</v>
      </c>
      <c r="AE13" s="52">
        <v>100</v>
      </c>
      <c r="AF13" s="52">
        <f t="shared" si="3"/>
        <v>0</v>
      </c>
    </row>
    <row r="14" spans="1:32" ht="12.75" customHeight="1" x14ac:dyDescent="0.2">
      <c r="A14" s="49">
        <f>'Appendix 1 Hospital HCW Fluvax'!F64</f>
        <v>1</v>
      </c>
      <c r="B14" s="49" t="str">
        <f>'Appendix 1 Hospital HCW Fluvax'!G64</f>
        <v>Other (National Rehabilitation Hospital, Dún Laoghaire)</v>
      </c>
      <c r="C14" s="44">
        <f>'Appendix 1 Hospital HCW Fluvax'!H64</f>
        <v>691</v>
      </c>
      <c r="D14" s="44">
        <f>'Appendix 1 Hospital HCW Fluvax'!I64</f>
        <v>455</v>
      </c>
      <c r="E14" s="45">
        <f>'Appendix 1 Hospital HCW Fluvax'!J64</f>
        <v>65.846599131693196</v>
      </c>
      <c r="F14" s="44">
        <f>'Appendix 1 Hospital HCW Fluvax'!AC64</f>
        <v>21</v>
      </c>
      <c r="G14" s="50">
        <v>66.467065868263475</v>
      </c>
      <c r="H14" s="50">
        <f t="shared" si="0"/>
        <v>-0.62046673657027895</v>
      </c>
      <c r="J14" s="51">
        <f>'Appendix 2 LTCF HCW Fluvax'!J234</f>
        <v>0</v>
      </c>
      <c r="K14" s="51" t="str">
        <f>'Appendix 2 LTCF HCW Fluvax'!K234</f>
        <v>Non-HSE/Private</v>
      </c>
      <c r="L14" s="51" t="str">
        <f>'Appendix 2 LTCF HCW Fluvax'!L234</f>
        <v>CHO2</v>
      </c>
      <c r="M14" s="46" t="s">
        <v>35</v>
      </c>
      <c r="N14" s="46" t="s">
        <v>35</v>
      </c>
      <c r="O14" s="45" t="s">
        <v>35</v>
      </c>
      <c r="P14" s="46">
        <f>'Appendix 2 LTCF HCW Fluvax'!AH234</f>
        <v>0</v>
      </c>
      <c r="Q14" s="52">
        <v>59.090909090909093</v>
      </c>
      <c r="R14" s="50" t="s">
        <v>35</v>
      </c>
      <c r="T14" s="53">
        <f>'Appendix 3 LTCF Resident Fluvax'!K191</f>
        <v>2</v>
      </c>
      <c r="U14" s="53" t="str">
        <f>'Appendix 3 LTCF Resident Fluvax'!L191</f>
        <v>Non-HSE/Private</v>
      </c>
      <c r="V14" s="53" t="str">
        <f>'Appendix 3 LTCF Resident Fluvax'!M191</f>
        <v>CHO2</v>
      </c>
      <c r="W14" s="80">
        <f>'Appendix 3 LTCF Resident Fluvax'!N191</f>
        <v>90</v>
      </c>
      <c r="X14" s="80">
        <f>'Appendix 3 LTCF Resident Fluvax'!O191</f>
        <v>87</v>
      </c>
      <c r="Y14" s="81">
        <f>'Appendix 3 LTCF Resident Fluvax'!P191</f>
        <v>96.666666666666671</v>
      </c>
      <c r="Z14" s="80">
        <f>'Appendix 3 LTCF Resident Fluvax'!Q191</f>
        <v>2</v>
      </c>
      <c r="AA14" s="80">
        <f>'Appendix 3 LTCF Resident Fluvax'!R191</f>
        <v>2</v>
      </c>
      <c r="AB14" s="81">
        <f>'Appendix 3 LTCF Resident Fluvax'!S191</f>
        <v>100</v>
      </c>
      <c r="AC14" s="52">
        <v>94.4055944055944</v>
      </c>
      <c r="AD14" s="50">
        <f t="shared" si="1"/>
        <v>2.2610722610722718</v>
      </c>
      <c r="AE14" s="52">
        <v>62.5</v>
      </c>
      <c r="AF14" s="52">
        <f t="shared" si="3"/>
        <v>37.5</v>
      </c>
    </row>
    <row r="15" spans="1:32" ht="12.75" customHeight="1" x14ac:dyDescent="0.2">
      <c r="J15" s="51">
        <f>'Appendix 2 LTCF HCW Fluvax'!J235</f>
        <v>4</v>
      </c>
      <c r="K15" s="51" t="str">
        <f>'Appendix 2 LTCF HCW Fluvax'!K235</f>
        <v>Non-HSE/Private</v>
      </c>
      <c r="L15" s="51" t="str">
        <f>'Appendix 2 LTCF HCW Fluvax'!L235</f>
        <v>CHO3</v>
      </c>
      <c r="M15" s="46">
        <f>'Appendix 2 LTCF HCW Fluvax'!M235</f>
        <v>530</v>
      </c>
      <c r="N15" s="46">
        <f>'Appendix 2 LTCF HCW Fluvax'!N235</f>
        <v>219</v>
      </c>
      <c r="O15" s="45">
        <f>'Appendix 2 LTCF HCW Fluvax'!O235</f>
        <v>41.320754716981135</v>
      </c>
      <c r="P15" s="46">
        <f>'Appendix 2 LTCF HCW Fluvax'!AH235</f>
        <v>5</v>
      </c>
      <c r="Q15" s="52">
        <v>48.352816153028691</v>
      </c>
      <c r="R15" s="50">
        <f t="shared" si="2"/>
        <v>-7.032061436047556</v>
      </c>
      <c r="T15" s="53">
        <f>'Appendix 3 LTCF Resident Fluvax'!K192</f>
        <v>13</v>
      </c>
      <c r="U15" s="53" t="str">
        <f>'Appendix 3 LTCF Resident Fluvax'!L192</f>
        <v>Non-HSE/Private</v>
      </c>
      <c r="V15" s="53" t="str">
        <f>'Appendix 3 LTCF Resident Fluvax'!M192</f>
        <v>CHO3</v>
      </c>
      <c r="W15" s="80">
        <f>'Appendix 3 LTCF Resident Fluvax'!N192</f>
        <v>549</v>
      </c>
      <c r="X15" s="80">
        <f>'Appendix 3 LTCF Resident Fluvax'!O192</f>
        <v>535</v>
      </c>
      <c r="Y15" s="81">
        <f>'Appendix 3 LTCF Resident Fluvax'!P192</f>
        <v>97.449908925318766</v>
      </c>
      <c r="Z15" s="80">
        <f>'Appendix 3 LTCF Resident Fluvax'!Q192</f>
        <v>16</v>
      </c>
      <c r="AA15" s="80">
        <f>'Appendix 3 LTCF Resident Fluvax'!R192</f>
        <v>7</v>
      </c>
      <c r="AB15" s="81">
        <f>'Appendix 3 LTCF Resident Fluvax'!S192</f>
        <v>43.75</v>
      </c>
      <c r="AC15" s="52">
        <v>100</v>
      </c>
      <c r="AD15" s="50">
        <f t="shared" si="1"/>
        <v>-2.5500910746812337</v>
      </c>
      <c r="AE15" s="52">
        <v>100</v>
      </c>
      <c r="AF15" s="52">
        <f t="shared" si="3"/>
        <v>-56.25</v>
      </c>
    </row>
    <row r="16" spans="1:32" ht="12.75" customHeight="1" x14ac:dyDescent="0.2">
      <c r="J16" s="51">
        <f>'Appendix 2 LTCF HCW Fluvax'!J236</f>
        <v>9</v>
      </c>
      <c r="K16" s="51" t="str">
        <f>'Appendix 2 LTCF HCW Fluvax'!K236</f>
        <v>Non-HSE/Private</v>
      </c>
      <c r="L16" s="51" t="str">
        <f>'Appendix 2 LTCF HCW Fluvax'!L236</f>
        <v>CHO4</v>
      </c>
      <c r="M16" s="46">
        <f>'Appendix 2 LTCF HCW Fluvax'!M236</f>
        <v>1149</v>
      </c>
      <c r="N16" s="46">
        <f>'Appendix 2 LTCF HCW Fluvax'!N236</f>
        <v>469</v>
      </c>
      <c r="O16" s="45">
        <f>'Appendix 2 LTCF HCW Fluvax'!O236</f>
        <v>40.818102697998256</v>
      </c>
      <c r="P16" s="46">
        <f>'Appendix 2 LTCF HCW Fluvax'!AH236</f>
        <v>6</v>
      </c>
      <c r="Q16" s="52">
        <v>58.955223880597018</v>
      </c>
      <c r="R16" s="50">
        <f t="shared" si="2"/>
        <v>-18.137121182598761</v>
      </c>
      <c r="T16" s="53">
        <f>'Appendix 3 LTCF Resident Fluvax'!K193</f>
        <v>17</v>
      </c>
      <c r="U16" s="53" t="str">
        <f>'Appendix 3 LTCF Resident Fluvax'!L193</f>
        <v>Non-HSE/Private</v>
      </c>
      <c r="V16" s="53" t="str">
        <f>'Appendix 3 LTCF Resident Fluvax'!M193</f>
        <v>CHO4</v>
      </c>
      <c r="W16" s="80">
        <f>'Appendix 3 LTCF Resident Fluvax'!N193</f>
        <v>400</v>
      </c>
      <c r="X16" s="80">
        <f>'Appendix 3 LTCF Resident Fluvax'!O193</f>
        <v>391</v>
      </c>
      <c r="Y16" s="81">
        <f>'Appendix 3 LTCF Resident Fluvax'!P193</f>
        <v>97.75</v>
      </c>
      <c r="Z16" s="80">
        <f>'Appendix 3 LTCF Resident Fluvax'!Q193</f>
        <v>22</v>
      </c>
      <c r="AA16" s="80">
        <f>'Appendix 3 LTCF Resident Fluvax'!R193</f>
        <v>18</v>
      </c>
      <c r="AB16" s="81">
        <f>'Appendix 3 LTCF Resident Fluvax'!S193</f>
        <v>81.818181818181827</v>
      </c>
      <c r="AC16" s="52">
        <v>97.394136807817588</v>
      </c>
      <c r="AD16" s="50">
        <f t="shared" si="1"/>
        <v>0.35586319218241158</v>
      </c>
      <c r="AE16" s="52">
        <v>83.333333333333343</v>
      </c>
      <c r="AF16" s="52">
        <f t="shared" si="3"/>
        <v>-1.5151515151515156</v>
      </c>
    </row>
    <row r="17" spans="10:32" ht="12.75" customHeight="1" x14ac:dyDescent="0.2">
      <c r="J17" s="51">
        <f>'Appendix 2 LTCF HCW Fluvax'!J237</f>
        <v>7</v>
      </c>
      <c r="K17" s="51" t="str">
        <f>'Appendix 2 LTCF HCW Fluvax'!K237</f>
        <v>Non-HSE/Private</v>
      </c>
      <c r="L17" s="51" t="str">
        <f>'Appendix 2 LTCF HCW Fluvax'!L237</f>
        <v>CHO5</v>
      </c>
      <c r="M17" s="46">
        <f>'Appendix 2 LTCF HCW Fluvax'!M237</f>
        <v>1015</v>
      </c>
      <c r="N17" s="46">
        <f>'Appendix 2 LTCF HCW Fluvax'!N237</f>
        <v>458</v>
      </c>
      <c r="O17" s="45">
        <f>'Appendix 2 LTCF HCW Fluvax'!O237</f>
        <v>45.123152709359601</v>
      </c>
      <c r="P17" s="46">
        <f>'Appendix 2 LTCF HCW Fluvax'!AH237</f>
        <v>3</v>
      </c>
      <c r="Q17" s="52">
        <v>68.505079825834542</v>
      </c>
      <c r="R17" s="50">
        <f t="shared" si="2"/>
        <v>-23.381927116474941</v>
      </c>
      <c r="T17" s="53">
        <f>'Appendix 3 LTCF Resident Fluvax'!K194</f>
        <v>1</v>
      </c>
      <c r="U17" s="53" t="str">
        <f>'Appendix 3 LTCF Resident Fluvax'!L194</f>
        <v>Non-HSE/Private</v>
      </c>
      <c r="V17" s="53" t="str">
        <f>'Appendix 3 LTCF Resident Fluvax'!M194</f>
        <v>CHO5</v>
      </c>
      <c r="W17" s="80">
        <f>'Appendix 3 LTCF Resident Fluvax'!N194</f>
        <v>60</v>
      </c>
      <c r="X17" s="80">
        <f>'Appendix 3 LTCF Resident Fluvax'!O194</f>
        <v>57</v>
      </c>
      <c r="Y17" s="81">
        <f>'Appendix 3 LTCF Resident Fluvax'!P194</f>
        <v>95</v>
      </c>
      <c r="Z17" s="80">
        <f>'Appendix 3 LTCF Resident Fluvax'!Q194</f>
        <v>0</v>
      </c>
      <c r="AA17" s="80">
        <f>'Appendix 3 LTCF Resident Fluvax'!R194</f>
        <v>0</v>
      </c>
      <c r="AB17" s="81" t="s">
        <v>35</v>
      </c>
      <c r="AC17" s="52">
        <v>95.199999999999989</v>
      </c>
      <c r="AD17" s="50">
        <f t="shared" si="1"/>
        <v>-0.19999999999998863</v>
      </c>
      <c r="AE17" s="52">
        <v>94.444444444444443</v>
      </c>
      <c r="AF17" s="52" t="s">
        <v>35</v>
      </c>
    </row>
    <row r="18" spans="10:32" ht="12.75" customHeight="1" x14ac:dyDescent="0.2">
      <c r="J18" s="51">
        <f>'Appendix 2 LTCF HCW Fluvax'!J238</f>
        <v>6</v>
      </c>
      <c r="K18" s="51" t="str">
        <f>'Appendix 2 LTCF HCW Fluvax'!K238</f>
        <v>Non-HSE/Private</v>
      </c>
      <c r="L18" s="51" t="str">
        <f>'Appendix 2 LTCF HCW Fluvax'!L238</f>
        <v>CHO6</v>
      </c>
      <c r="M18" s="46">
        <f>'Appendix 2 LTCF HCW Fluvax'!M238</f>
        <v>1009</v>
      </c>
      <c r="N18" s="46">
        <f>'Appendix 2 LTCF HCW Fluvax'!N238</f>
        <v>255</v>
      </c>
      <c r="O18" s="45">
        <f>'Appendix 2 LTCF HCW Fluvax'!O238</f>
        <v>25.272547076313177</v>
      </c>
      <c r="P18" s="46">
        <f>'Appendix 2 LTCF HCW Fluvax'!AH238</f>
        <v>0</v>
      </c>
      <c r="Q18" s="52">
        <v>30.288784419073206</v>
      </c>
      <c r="R18" s="50">
        <f t="shared" si="2"/>
        <v>-5.0162373427600286</v>
      </c>
      <c r="T18" s="53">
        <f>'Appendix 3 LTCF Resident Fluvax'!K195</f>
        <v>6</v>
      </c>
      <c r="U18" s="53" t="str">
        <f>'Appendix 3 LTCF Resident Fluvax'!L195</f>
        <v>Non-HSE/Private</v>
      </c>
      <c r="V18" s="53" t="str">
        <f>'Appendix 3 LTCF Resident Fluvax'!M195</f>
        <v>CHO6</v>
      </c>
      <c r="W18" s="80">
        <f>'Appendix 3 LTCF Resident Fluvax'!N195</f>
        <v>194</v>
      </c>
      <c r="X18" s="80">
        <f>'Appendix 3 LTCF Resident Fluvax'!O195</f>
        <v>188</v>
      </c>
      <c r="Y18" s="81">
        <f>'Appendix 3 LTCF Resident Fluvax'!P195</f>
        <v>96.907216494845358</v>
      </c>
      <c r="Z18" s="80">
        <f>'Appendix 3 LTCF Resident Fluvax'!Q195</f>
        <v>1</v>
      </c>
      <c r="AA18" s="80">
        <f>'Appendix 3 LTCF Resident Fluvax'!R195</f>
        <v>1</v>
      </c>
      <c r="AB18" s="81">
        <f>'Appendix 3 LTCF Resident Fluvax'!S195</f>
        <v>100</v>
      </c>
      <c r="AC18" s="52">
        <v>98.044692737430168</v>
      </c>
      <c r="AD18" s="50">
        <f t="shared" si="1"/>
        <v>-1.1374762425848104</v>
      </c>
      <c r="AE18" s="52">
        <v>100</v>
      </c>
      <c r="AF18" s="52">
        <f t="shared" si="3"/>
        <v>0</v>
      </c>
    </row>
    <row r="19" spans="10:32" ht="12.75" customHeight="1" x14ac:dyDescent="0.2">
      <c r="J19" s="51">
        <f>'Appendix 2 LTCF HCW Fluvax'!J239</f>
        <v>7</v>
      </c>
      <c r="K19" s="51" t="str">
        <f>'Appendix 2 LTCF HCW Fluvax'!K239</f>
        <v>Non-HSE/Private</v>
      </c>
      <c r="L19" s="51" t="str">
        <f>'Appendix 2 LTCF HCW Fluvax'!L239</f>
        <v>CHO7</v>
      </c>
      <c r="M19" s="46">
        <f>'Appendix 2 LTCF HCW Fluvax'!M239</f>
        <v>950</v>
      </c>
      <c r="N19" s="46">
        <f>'Appendix 2 LTCF HCW Fluvax'!N239</f>
        <v>457</v>
      </c>
      <c r="O19" s="45">
        <f>'Appendix 2 LTCF HCW Fluvax'!O239</f>
        <v>48.105263157894733</v>
      </c>
      <c r="P19" s="46">
        <f>'Appendix 2 LTCF HCW Fluvax'!AH239</f>
        <v>1</v>
      </c>
      <c r="Q19" s="52">
        <v>61.397379912663752</v>
      </c>
      <c r="R19" s="50">
        <f t="shared" si="2"/>
        <v>-13.292116754769019</v>
      </c>
      <c r="T19" s="53">
        <f>'Appendix 3 LTCF Resident Fluvax'!K196</f>
        <v>12</v>
      </c>
      <c r="U19" s="53" t="str">
        <f>'Appendix 3 LTCF Resident Fluvax'!L196</f>
        <v>Non-HSE/Private</v>
      </c>
      <c r="V19" s="53" t="str">
        <f>'Appendix 3 LTCF Resident Fluvax'!M196</f>
        <v>CHO7</v>
      </c>
      <c r="W19" s="80">
        <f>'Appendix 3 LTCF Resident Fluvax'!N196</f>
        <v>869</v>
      </c>
      <c r="X19" s="80">
        <f>'Appendix 3 LTCF Resident Fluvax'!O196</f>
        <v>801</v>
      </c>
      <c r="Y19" s="81">
        <f>'Appendix 3 LTCF Resident Fluvax'!P196</f>
        <v>92.174913693901033</v>
      </c>
      <c r="Z19" s="80">
        <f>'Appendix 3 LTCF Resident Fluvax'!Q196</f>
        <v>4</v>
      </c>
      <c r="AA19" s="80">
        <f>'Appendix 3 LTCF Resident Fluvax'!R196</f>
        <v>1</v>
      </c>
      <c r="AB19" s="81">
        <f>'Appendix 3 LTCF Resident Fluvax'!S196</f>
        <v>25</v>
      </c>
      <c r="AC19" s="52">
        <v>69.053117782909936</v>
      </c>
      <c r="AD19" s="50">
        <f t="shared" si="1"/>
        <v>23.121795910991096</v>
      </c>
      <c r="AE19" s="52">
        <v>0</v>
      </c>
      <c r="AF19" s="52">
        <f t="shared" si="3"/>
        <v>25</v>
      </c>
    </row>
    <row r="20" spans="10:32" ht="12.75" customHeight="1" x14ac:dyDescent="0.2">
      <c r="J20" s="51">
        <f>'Appendix 2 LTCF HCW Fluvax'!J240</f>
        <v>4</v>
      </c>
      <c r="K20" s="51" t="str">
        <f>'Appendix 2 LTCF HCW Fluvax'!K240</f>
        <v>Non-HSE/Private</v>
      </c>
      <c r="L20" s="51" t="str">
        <f>'Appendix 2 LTCF HCW Fluvax'!L240</f>
        <v>CHO8</v>
      </c>
      <c r="M20" s="46">
        <f>'Appendix 2 LTCF HCW Fluvax'!M240</f>
        <v>125</v>
      </c>
      <c r="N20" s="46">
        <f>'Appendix 2 LTCF HCW Fluvax'!N240</f>
        <v>68</v>
      </c>
      <c r="O20" s="45">
        <f>'Appendix 2 LTCF HCW Fluvax'!O240</f>
        <v>54.400000000000006</v>
      </c>
      <c r="P20" s="46">
        <f>'Appendix 2 LTCF HCW Fluvax'!AH240</f>
        <v>0</v>
      </c>
      <c r="Q20" s="52">
        <v>76.363636363636374</v>
      </c>
      <c r="R20" s="50">
        <f t="shared" si="2"/>
        <v>-21.963636363636368</v>
      </c>
      <c r="T20" s="53">
        <f>'Appendix 3 LTCF Resident Fluvax'!K197</f>
        <v>2</v>
      </c>
      <c r="U20" s="53" t="str">
        <f>'Appendix 3 LTCF Resident Fluvax'!L197</f>
        <v>Non-HSE/Private</v>
      </c>
      <c r="V20" s="53" t="str">
        <f>'Appendix 3 LTCF Resident Fluvax'!M197</f>
        <v>CHO8</v>
      </c>
      <c r="W20" s="80">
        <f>'Appendix 3 LTCF Resident Fluvax'!N197</f>
        <v>104</v>
      </c>
      <c r="X20" s="80">
        <f>'Appendix 3 LTCF Resident Fluvax'!O197</f>
        <v>102</v>
      </c>
      <c r="Y20" s="81">
        <f>'Appendix 3 LTCF Resident Fluvax'!P197</f>
        <v>98.076923076923066</v>
      </c>
      <c r="Z20" s="80">
        <f>'Appendix 3 LTCF Resident Fluvax'!Q197</f>
        <v>3</v>
      </c>
      <c r="AA20" s="80">
        <f>'Appendix 3 LTCF Resident Fluvax'!R197</f>
        <v>3</v>
      </c>
      <c r="AB20" s="81">
        <f>'Appendix 3 LTCF Resident Fluvax'!S197</f>
        <v>100</v>
      </c>
      <c r="AC20" s="52">
        <v>96.529968454258679</v>
      </c>
      <c r="AD20" s="50">
        <f t="shared" si="1"/>
        <v>1.5469546226643871</v>
      </c>
      <c r="AE20" s="52">
        <v>62.5</v>
      </c>
      <c r="AF20" s="52">
        <f t="shared" si="3"/>
        <v>37.5</v>
      </c>
    </row>
    <row r="21" spans="10:32" ht="12.75" customHeight="1" x14ac:dyDescent="0.2">
      <c r="J21" s="51">
        <f>'Appendix 2 LTCF HCW Fluvax'!J241</f>
        <v>9</v>
      </c>
      <c r="K21" s="51" t="str">
        <f>'Appendix 2 LTCF HCW Fluvax'!K241</f>
        <v>Non-HSE/Private</v>
      </c>
      <c r="L21" s="51" t="str">
        <f>'Appendix 2 LTCF HCW Fluvax'!L241</f>
        <v>CHO9</v>
      </c>
      <c r="M21" s="46">
        <f>'Appendix 2 LTCF HCW Fluvax'!M241</f>
        <v>790</v>
      </c>
      <c r="N21" s="46">
        <f>'Appendix 2 LTCF HCW Fluvax'!N241</f>
        <v>378</v>
      </c>
      <c r="O21" s="45">
        <f>'Appendix 2 LTCF HCW Fluvax'!O241</f>
        <v>47.848101265822784</v>
      </c>
      <c r="P21" s="46">
        <f>'Appendix 2 LTCF HCW Fluvax'!AH241</f>
        <v>0</v>
      </c>
      <c r="Q21" s="52">
        <v>68.797953964194363</v>
      </c>
      <c r="R21" s="50">
        <f t="shared" si="2"/>
        <v>-20.949852698371579</v>
      </c>
      <c r="T21" s="53">
        <f>'Appendix 3 LTCF Resident Fluvax'!K198</f>
        <v>8</v>
      </c>
      <c r="U21" s="53" t="str">
        <f>'Appendix 3 LTCF Resident Fluvax'!L198</f>
        <v>Non-HSE/Private</v>
      </c>
      <c r="V21" s="53" t="str">
        <f>'Appendix 3 LTCF Resident Fluvax'!M198</f>
        <v>CHO9</v>
      </c>
      <c r="W21" s="80">
        <f>'Appendix 3 LTCF Resident Fluvax'!N198</f>
        <v>460</v>
      </c>
      <c r="X21" s="80">
        <f>'Appendix 3 LTCF Resident Fluvax'!O198</f>
        <v>444</v>
      </c>
      <c r="Y21" s="81">
        <f>'Appendix 3 LTCF Resident Fluvax'!P198</f>
        <v>96.521739130434781</v>
      </c>
      <c r="Z21" s="80">
        <f>'Appendix 3 LTCF Resident Fluvax'!Q198</f>
        <v>2</v>
      </c>
      <c r="AA21" s="80">
        <f>'Appendix 3 LTCF Resident Fluvax'!R198</f>
        <v>1</v>
      </c>
      <c r="AB21" s="81">
        <f>'Appendix 3 LTCF Resident Fluvax'!S198</f>
        <v>50</v>
      </c>
      <c r="AC21" s="52">
        <v>89.034369885433719</v>
      </c>
      <c r="AD21" s="50">
        <f t="shared" si="1"/>
        <v>7.4873692450010623</v>
      </c>
      <c r="AE21" s="52">
        <v>100</v>
      </c>
      <c r="AF21" s="52">
        <f t="shared" si="3"/>
        <v>-50</v>
      </c>
    </row>
    <row r="22" spans="10:32" ht="12.75" customHeight="1" x14ac:dyDescent="0.2">
      <c r="J22" s="54">
        <f>'Appendix 2 LTCF HCW Fluvax'!J242</f>
        <v>48</v>
      </c>
      <c r="K22" s="54" t="str">
        <f>'Appendix 2 LTCF HCW Fluvax'!K242</f>
        <v>Non-HSE/Private Total</v>
      </c>
      <c r="L22" s="54" t="str">
        <f>'Appendix 2 LTCF HCW Fluvax'!L242</f>
        <v>Non-HSE/Private Total</v>
      </c>
      <c r="M22" s="55">
        <f>'Appendix 2 LTCF HCW Fluvax'!M242</f>
        <v>5657</v>
      </c>
      <c r="N22" s="55">
        <f>'Appendix 2 LTCF HCW Fluvax'!N242</f>
        <v>2352</v>
      </c>
      <c r="O22" s="56">
        <f>'Appendix 2 LTCF HCW Fluvax'!O242</f>
        <v>41.576807495138766</v>
      </c>
      <c r="P22" s="46">
        <f>'Appendix 2 LTCF HCW Fluvax'!AH242</f>
        <v>16</v>
      </c>
      <c r="Q22" s="57">
        <v>55.065292096219935</v>
      </c>
      <c r="R22" s="69">
        <f t="shared" si="2"/>
        <v>-13.488484601081169</v>
      </c>
      <c r="T22" s="58">
        <f>'Appendix 3 LTCF Resident Fluvax'!K199</f>
        <v>67</v>
      </c>
      <c r="U22" s="58" t="str">
        <f>'Appendix 3 LTCF Resident Fluvax'!L199</f>
        <v>Non-HSE/Private</v>
      </c>
      <c r="V22" s="58" t="str">
        <f>'Appendix 3 LTCF Resident Fluvax'!M199</f>
        <v>Total</v>
      </c>
      <c r="W22" s="82">
        <f>'Appendix 3 LTCF Resident Fluvax'!N199</f>
        <v>3004</v>
      </c>
      <c r="X22" s="82">
        <f>'Appendix 3 LTCF Resident Fluvax'!O199</f>
        <v>2878</v>
      </c>
      <c r="Y22" s="83">
        <f>'Appendix 3 LTCF Resident Fluvax'!P199</f>
        <v>95.805592543275637</v>
      </c>
      <c r="Z22" s="82">
        <f>'Appendix 3 LTCF Resident Fluvax'!Q199</f>
        <v>52</v>
      </c>
      <c r="AA22" s="82">
        <f>'Appendix 3 LTCF Resident Fluvax'!R199</f>
        <v>35</v>
      </c>
      <c r="AB22" s="83">
        <f>'Appendix 3 LTCF Resident Fluvax'!S199</f>
        <v>67.307692307692307</v>
      </c>
      <c r="AC22" s="57">
        <v>91.247863247863251</v>
      </c>
      <c r="AD22" s="69">
        <f t="shared" si="1"/>
        <v>4.5577292954123863</v>
      </c>
      <c r="AE22" s="57">
        <v>85.98726114649682</v>
      </c>
      <c r="AF22" s="57">
        <f t="shared" si="3"/>
        <v>-18.679568838804514</v>
      </c>
    </row>
    <row r="23" spans="10:32" ht="12.75" customHeight="1" x14ac:dyDescent="0.2">
      <c r="J23" s="54">
        <f>'Appendix 2 LTCF HCW Fluvax'!J243</f>
        <v>219</v>
      </c>
      <c r="K23" s="54" t="str">
        <f>'Appendix 2 LTCF HCW Fluvax'!K243</f>
        <v>Total</v>
      </c>
      <c r="L23" s="54" t="str">
        <f>'Appendix 2 LTCF HCW Fluvax'!L243</f>
        <v>CHO1-9</v>
      </c>
      <c r="M23" s="55">
        <f>'Appendix 2 LTCF HCW Fluvax'!M243</f>
        <v>14791</v>
      </c>
      <c r="N23" s="55">
        <f>'Appendix 2 LTCF HCW Fluvax'!N243</f>
        <v>7240</v>
      </c>
      <c r="O23" s="56">
        <f>'Appendix 2 LTCF HCW Fluvax'!O243</f>
        <v>48.948685011155433</v>
      </c>
      <c r="P23" s="55">
        <f>'Appendix 2 LTCF HCW Fluvax'!AH243</f>
        <v>311</v>
      </c>
      <c r="Q23" s="57">
        <v>55.176552042464813</v>
      </c>
      <c r="R23" s="69">
        <f t="shared" si="2"/>
        <v>-6.2278670313093798</v>
      </c>
      <c r="T23" s="58">
        <f>'Appendix 3 LTCF Resident Fluvax'!K200</f>
        <v>176</v>
      </c>
      <c r="U23" s="58" t="str">
        <f>'Appendix 3 LTCF Resident Fluvax'!L200</f>
        <v>Total</v>
      </c>
      <c r="V23" s="58" t="str">
        <f>'Appendix 3 LTCF Resident Fluvax'!M200</f>
        <v>CHO1-9</v>
      </c>
      <c r="W23" s="82">
        <f>'Appendix 3 LTCF Resident Fluvax'!N200</f>
        <v>5444</v>
      </c>
      <c r="X23" s="82">
        <f>'Appendix 3 LTCF Resident Fluvax'!O200</f>
        <v>5105</v>
      </c>
      <c r="Y23" s="83">
        <f>'Appendix 3 LTCF Resident Fluvax'!P200</f>
        <v>93.772961058045553</v>
      </c>
      <c r="Z23" s="82">
        <f>'Appendix 3 LTCF Resident Fluvax'!Q200</f>
        <v>312</v>
      </c>
      <c r="AA23" s="82">
        <f>'Appendix 3 LTCF Resident Fluvax'!R200</f>
        <v>227</v>
      </c>
      <c r="AB23" s="83">
        <f>'Appendix 3 LTCF Resident Fluvax'!S200</f>
        <v>72.756410256410248</v>
      </c>
      <c r="AC23" s="57">
        <v>92.982107355864812</v>
      </c>
      <c r="AD23" s="69">
        <f t="shared" si="1"/>
        <v>0.79085370218074047</v>
      </c>
      <c r="AE23" s="57">
        <v>82.795698924731184</v>
      </c>
      <c r="AF23" s="57">
        <f t="shared" si="3"/>
        <v>-10.039288668320935</v>
      </c>
    </row>
    <row r="25" spans="10:32" ht="38.25" x14ac:dyDescent="0.2">
      <c r="J25" s="47" t="s">
        <v>236</v>
      </c>
      <c r="K25" s="41" t="s">
        <v>223</v>
      </c>
      <c r="L25" s="41" t="s">
        <v>1443</v>
      </c>
      <c r="M25" s="42" t="s">
        <v>6</v>
      </c>
      <c r="N25" s="42" t="s">
        <v>7</v>
      </c>
      <c r="O25" s="42" t="s">
        <v>237</v>
      </c>
      <c r="T25" s="33" t="s">
        <v>236</v>
      </c>
      <c r="U25" s="75" t="s">
        <v>269</v>
      </c>
      <c r="V25" s="34" t="s">
        <v>1444</v>
      </c>
      <c r="W25" s="84" t="s">
        <v>1050</v>
      </c>
      <c r="X25" s="84" t="s">
        <v>1051</v>
      </c>
      <c r="Y25" s="84" t="s">
        <v>1052</v>
      </c>
      <c r="Z25" s="84" t="s">
        <v>1053</v>
      </c>
      <c r="AA25" s="84" t="s">
        <v>1054</v>
      </c>
      <c r="AB25" s="84" t="s">
        <v>1055</v>
      </c>
    </row>
    <row r="26" spans="10:32" ht="12.75" customHeight="1" x14ac:dyDescent="0.2">
      <c r="J26" s="49">
        <v>21</v>
      </c>
      <c r="K26" s="43" t="s">
        <v>248</v>
      </c>
      <c r="L26" s="43" t="s">
        <v>1437</v>
      </c>
      <c r="M26" s="44">
        <v>1867</v>
      </c>
      <c r="N26" s="44">
        <v>905</v>
      </c>
      <c r="O26" s="45">
        <v>48.473486877343333</v>
      </c>
      <c r="T26" s="35">
        <v>9</v>
      </c>
      <c r="U26" s="76" t="s">
        <v>248</v>
      </c>
      <c r="V26" s="74" t="s">
        <v>1437</v>
      </c>
      <c r="W26" s="86">
        <v>194</v>
      </c>
      <c r="X26" s="86">
        <v>175</v>
      </c>
      <c r="Y26" s="87">
        <v>90.206185567010309</v>
      </c>
      <c r="Z26" s="86">
        <v>2</v>
      </c>
      <c r="AA26" s="86">
        <v>2</v>
      </c>
      <c r="AB26" s="87">
        <v>100</v>
      </c>
    </row>
    <row r="27" spans="10:32" ht="12.75" customHeight="1" x14ac:dyDescent="0.2">
      <c r="J27" s="49">
        <v>10</v>
      </c>
      <c r="K27" s="43" t="s">
        <v>248</v>
      </c>
      <c r="L27" s="43" t="s">
        <v>1438</v>
      </c>
      <c r="M27" s="44">
        <v>805</v>
      </c>
      <c r="N27" s="44">
        <v>418</v>
      </c>
      <c r="O27" s="45">
        <v>51.925465838509325</v>
      </c>
      <c r="T27" s="35">
        <v>8</v>
      </c>
      <c r="U27" s="76" t="s">
        <v>248</v>
      </c>
      <c r="V27" s="74" t="s">
        <v>1438</v>
      </c>
      <c r="W27" s="86">
        <v>207</v>
      </c>
      <c r="X27" s="86">
        <v>166</v>
      </c>
      <c r="Y27" s="87">
        <v>80.193236714975853</v>
      </c>
      <c r="Z27" s="86">
        <v>22</v>
      </c>
      <c r="AA27" s="86">
        <v>17</v>
      </c>
      <c r="AB27" s="87">
        <v>77.272727272727266</v>
      </c>
    </row>
    <row r="28" spans="10:32" ht="12.75" customHeight="1" x14ac:dyDescent="0.2">
      <c r="J28" s="49">
        <v>72</v>
      </c>
      <c r="K28" s="43" t="s">
        <v>248</v>
      </c>
      <c r="L28" s="43" t="s">
        <v>1439</v>
      </c>
      <c r="M28" s="44">
        <v>2646</v>
      </c>
      <c r="N28" s="44">
        <v>1400</v>
      </c>
      <c r="O28" s="45">
        <v>52.910052910052904</v>
      </c>
      <c r="T28" s="35">
        <v>52</v>
      </c>
      <c r="U28" s="76" t="s">
        <v>248</v>
      </c>
      <c r="V28" s="74" t="s">
        <v>1439</v>
      </c>
      <c r="W28" s="86">
        <v>946</v>
      </c>
      <c r="X28" s="86">
        <v>876</v>
      </c>
      <c r="Y28" s="87">
        <v>92.600422832980982</v>
      </c>
      <c r="Z28" s="86">
        <v>84</v>
      </c>
      <c r="AA28" s="86">
        <v>66</v>
      </c>
      <c r="AB28" s="87">
        <v>78.571428571428569</v>
      </c>
    </row>
    <row r="29" spans="10:32" ht="12.75" customHeight="1" x14ac:dyDescent="0.2">
      <c r="J29" s="49">
        <v>13</v>
      </c>
      <c r="K29" s="43" t="s">
        <v>248</v>
      </c>
      <c r="L29" s="43" t="s">
        <v>1440</v>
      </c>
      <c r="M29" s="44">
        <v>877</v>
      </c>
      <c r="N29" s="44">
        <v>517</v>
      </c>
      <c r="O29" s="45">
        <v>58.950969213226912</v>
      </c>
      <c r="T29" s="35">
        <v>16</v>
      </c>
      <c r="U29" s="76" t="s">
        <v>248</v>
      </c>
      <c r="V29" s="74" t="s">
        <v>1440</v>
      </c>
      <c r="W29" s="86">
        <v>510</v>
      </c>
      <c r="X29" s="86">
        <v>483</v>
      </c>
      <c r="Y29" s="87">
        <v>94.705882352941174</v>
      </c>
      <c r="Z29" s="86">
        <v>66</v>
      </c>
      <c r="AA29" s="86">
        <v>50</v>
      </c>
      <c r="AB29" s="87">
        <v>75.757575757575751</v>
      </c>
    </row>
    <row r="30" spans="10:32" ht="12.75" customHeight="1" x14ac:dyDescent="0.2">
      <c r="J30" s="49">
        <v>18</v>
      </c>
      <c r="K30" s="43" t="s">
        <v>248</v>
      </c>
      <c r="L30" s="43" t="s">
        <v>1441</v>
      </c>
      <c r="M30" s="44">
        <v>1040</v>
      </c>
      <c r="N30" s="44">
        <v>802</v>
      </c>
      <c r="O30" s="45">
        <v>77.115384615384613</v>
      </c>
      <c r="T30" s="35">
        <v>2</v>
      </c>
      <c r="U30" s="76" t="s">
        <v>248</v>
      </c>
      <c r="V30" s="74" t="s">
        <v>1441</v>
      </c>
      <c r="W30" s="86">
        <v>126</v>
      </c>
      <c r="X30" s="86">
        <v>119</v>
      </c>
      <c r="Y30" s="87">
        <v>94.444444444444443</v>
      </c>
      <c r="Z30" s="86">
        <v>1</v>
      </c>
      <c r="AA30" s="86">
        <v>1</v>
      </c>
      <c r="AB30" s="87">
        <v>100</v>
      </c>
    </row>
    <row r="31" spans="10:32" ht="12.75" customHeight="1" x14ac:dyDescent="0.2">
      <c r="J31" s="49">
        <v>37</v>
      </c>
      <c r="K31" s="43" t="s">
        <v>248</v>
      </c>
      <c r="L31" s="43" t="s">
        <v>1442</v>
      </c>
      <c r="M31" s="44">
        <v>1899</v>
      </c>
      <c r="N31" s="44">
        <v>846</v>
      </c>
      <c r="O31" s="45">
        <v>44.549763033175353</v>
      </c>
      <c r="T31" s="35">
        <v>22</v>
      </c>
      <c r="U31" s="76" t="s">
        <v>248</v>
      </c>
      <c r="V31" s="74" t="s">
        <v>1442</v>
      </c>
      <c r="W31" s="86">
        <v>457</v>
      </c>
      <c r="X31" s="86">
        <v>408</v>
      </c>
      <c r="Y31" s="87">
        <v>89.27789934354486</v>
      </c>
      <c r="Z31" s="86">
        <v>85</v>
      </c>
      <c r="AA31" s="86">
        <v>56</v>
      </c>
      <c r="AB31" s="87">
        <v>65.882352941176464</v>
      </c>
    </row>
    <row r="32" spans="10:32" ht="12.75" customHeight="1" x14ac:dyDescent="0.2">
      <c r="J32" s="67">
        <v>171</v>
      </c>
      <c r="K32" s="40" t="s">
        <v>258</v>
      </c>
      <c r="L32" s="40" t="s">
        <v>258</v>
      </c>
      <c r="M32" s="68">
        <v>9134</v>
      </c>
      <c r="N32" s="68">
        <v>4888</v>
      </c>
      <c r="O32" s="56">
        <v>53.514342018830739</v>
      </c>
      <c r="T32" s="37">
        <v>109</v>
      </c>
      <c r="U32" s="77" t="s">
        <v>258</v>
      </c>
      <c r="V32" s="39" t="s">
        <v>261</v>
      </c>
      <c r="W32" s="88">
        <v>2440</v>
      </c>
      <c r="X32" s="88">
        <v>2227</v>
      </c>
      <c r="Y32" s="89">
        <v>91.270491803278688</v>
      </c>
      <c r="Z32" s="88">
        <v>260</v>
      </c>
      <c r="AA32" s="88">
        <v>192</v>
      </c>
      <c r="AB32" s="89">
        <v>73.846153846153854</v>
      </c>
    </row>
    <row r="33" spans="10:28" ht="12.75" customHeight="1" x14ac:dyDescent="0.2">
      <c r="J33" s="49">
        <v>14</v>
      </c>
      <c r="K33" s="43" t="s">
        <v>259</v>
      </c>
      <c r="L33" s="43" t="s">
        <v>1437</v>
      </c>
      <c r="M33" s="44">
        <v>936</v>
      </c>
      <c r="N33" s="44">
        <v>445</v>
      </c>
      <c r="O33" s="45">
        <v>47.542735042735039</v>
      </c>
      <c r="T33" s="35">
        <v>9</v>
      </c>
      <c r="U33" s="78" t="s">
        <v>259</v>
      </c>
      <c r="V33" s="74" t="s">
        <v>1437</v>
      </c>
      <c r="W33" s="86">
        <v>482</v>
      </c>
      <c r="X33" s="86">
        <v>463</v>
      </c>
      <c r="Y33" s="87">
        <v>96.058091286307061</v>
      </c>
      <c r="Z33" s="86">
        <v>2</v>
      </c>
      <c r="AA33" s="86">
        <v>1</v>
      </c>
      <c r="AB33" s="87">
        <v>50</v>
      </c>
    </row>
    <row r="34" spans="10:28" ht="12.75" customHeight="1" x14ac:dyDescent="0.2">
      <c r="J34" s="49">
        <v>5</v>
      </c>
      <c r="K34" s="43" t="s">
        <v>259</v>
      </c>
      <c r="L34" s="43" t="s">
        <v>1438</v>
      </c>
      <c r="M34" s="44">
        <v>314</v>
      </c>
      <c r="N34" s="44">
        <v>185</v>
      </c>
      <c r="O34" s="45">
        <v>58.917197452229296</v>
      </c>
      <c r="T34" s="35">
        <v>8</v>
      </c>
      <c r="U34" s="78" t="s">
        <v>259</v>
      </c>
      <c r="V34" s="74" t="s">
        <v>1438</v>
      </c>
      <c r="W34" s="86">
        <v>443</v>
      </c>
      <c r="X34" s="86">
        <v>407</v>
      </c>
      <c r="Y34" s="87">
        <v>91.873589164785557</v>
      </c>
      <c r="Z34" s="86">
        <v>7</v>
      </c>
      <c r="AA34" s="86">
        <v>4</v>
      </c>
      <c r="AB34" s="87">
        <v>57.142857142857139</v>
      </c>
    </row>
    <row r="35" spans="10:28" ht="12.75" customHeight="1" x14ac:dyDescent="0.2">
      <c r="J35" s="49">
        <v>16</v>
      </c>
      <c r="K35" s="43" t="s">
        <v>259</v>
      </c>
      <c r="L35" s="43" t="s">
        <v>1439</v>
      </c>
      <c r="M35" s="44">
        <v>2728</v>
      </c>
      <c r="N35" s="44">
        <v>1034</v>
      </c>
      <c r="O35" s="45">
        <v>37.903225806451616</v>
      </c>
      <c r="T35" s="35">
        <v>14</v>
      </c>
      <c r="U35" s="78" t="s">
        <v>259</v>
      </c>
      <c r="V35" s="74" t="s">
        <v>1439</v>
      </c>
      <c r="W35" s="86">
        <v>835</v>
      </c>
      <c r="X35" s="86">
        <v>792</v>
      </c>
      <c r="Y35" s="87">
        <v>94.850299401197603</v>
      </c>
      <c r="Z35" s="86">
        <v>1</v>
      </c>
      <c r="AA35" s="86">
        <v>1</v>
      </c>
      <c r="AB35" s="87">
        <v>100</v>
      </c>
    </row>
    <row r="36" spans="10:28" ht="12.75" customHeight="1" x14ac:dyDescent="0.2">
      <c r="J36" s="49">
        <v>9</v>
      </c>
      <c r="K36" s="43" t="s">
        <v>259</v>
      </c>
      <c r="L36" s="43" t="s">
        <v>1440</v>
      </c>
      <c r="M36" s="44">
        <v>1149</v>
      </c>
      <c r="N36" s="44">
        <v>469</v>
      </c>
      <c r="O36" s="45">
        <v>40.818102697998256</v>
      </c>
      <c r="T36" s="35">
        <v>16</v>
      </c>
      <c r="U36" s="78" t="s">
        <v>259</v>
      </c>
      <c r="V36" s="74" t="s">
        <v>1440</v>
      </c>
      <c r="W36" s="86">
        <v>363</v>
      </c>
      <c r="X36" s="86">
        <v>356</v>
      </c>
      <c r="Y36" s="87">
        <v>98.071625344352626</v>
      </c>
      <c r="Z36" s="86">
        <v>22</v>
      </c>
      <c r="AA36" s="86">
        <v>18</v>
      </c>
      <c r="AB36" s="87">
        <v>81.818181818181827</v>
      </c>
    </row>
    <row r="37" spans="10:28" ht="12.75" customHeight="1" x14ac:dyDescent="0.2">
      <c r="J37" s="49">
        <v>4</v>
      </c>
      <c r="K37" s="43" t="s">
        <v>259</v>
      </c>
      <c r="L37" s="43" t="s">
        <v>1441</v>
      </c>
      <c r="M37" s="44">
        <v>530</v>
      </c>
      <c r="N37" s="44">
        <v>219</v>
      </c>
      <c r="O37" s="45">
        <v>41.320754716981135</v>
      </c>
      <c r="T37" s="35">
        <v>14</v>
      </c>
      <c r="U37" s="78" t="s">
        <v>259</v>
      </c>
      <c r="V37" s="74" t="s">
        <v>1441</v>
      </c>
      <c r="W37" s="86">
        <v>586</v>
      </c>
      <c r="X37" s="86">
        <v>570</v>
      </c>
      <c r="Y37" s="87">
        <v>97.269624573378849</v>
      </c>
      <c r="Z37" s="86">
        <v>16</v>
      </c>
      <c r="AA37" s="86">
        <v>7</v>
      </c>
      <c r="AB37" s="87">
        <v>43.75</v>
      </c>
    </row>
    <row r="38" spans="10:28" ht="12.75" customHeight="1" x14ac:dyDescent="0.2">
      <c r="J38" s="49">
        <v>0</v>
      </c>
      <c r="K38" s="43" t="s">
        <v>259</v>
      </c>
      <c r="L38" s="43" t="s">
        <v>1442</v>
      </c>
      <c r="M38" s="44">
        <v>0</v>
      </c>
      <c r="N38" s="44">
        <v>0</v>
      </c>
      <c r="O38" s="45" t="e">
        <v>#DIV/0!</v>
      </c>
      <c r="T38" s="35">
        <v>6</v>
      </c>
      <c r="U38" s="78" t="s">
        <v>259</v>
      </c>
      <c r="V38" s="74" t="s">
        <v>1442</v>
      </c>
      <c r="W38" s="86">
        <v>295</v>
      </c>
      <c r="X38" s="86">
        <v>290</v>
      </c>
      <c r="Y38" s="87">
        <v>98.305084745762713</v>
      </c>
      <c r="Z38" s="86">
        <v>4</v>
      </c>
      <c r="AA38" s="86">
        <v>4</v>
      </c>
      <c r="AB38" s="87">
        <v>100</v>
      </c>
    </row>
    <row r="39" spans="10:28" ht="12.75" customHeight="1" x14ac:dyDescent="0.2">
      <c r="J39" s="67">
        <v>48</v>
      </c>
      <c r="K39" s="40" t="s">
        <v>260</v>
      </c>
      <c r="L39" s="40" t="s">
        <v>260</v>
      </c>
      <c r="M39" s="68">
        <v>5657</v>
      </c>
      <c r="N39" s="68">
        <v>2352</v>
      </c>
      <c r="O39" s="56">
        <v>41.576807495138766</v>
      </c>
      <c r="T39" s="37">
        <v>67</v>
      </c>
      <c r="U39" s="79" t="s">
        <v>259</v>
      </c>
      <c r="V39" s="39" t="s">
        <v>261</v>
      </c>
      <c r="W39" s="88">
        <v>3004</v>
      </c>
      <c r="X39" s="88">
        <v>2878</v>
      </c>
      <c r="Y39" s="89">
        <v>95.805592543275637</v>
      </c>
      <c r="Z39" s="88">
        <v>52</v>
      </c>
      <c r="AA39" s="88">
        <v>35</v>
      </c>
      <c r="AB39" s="89">
        <v>67.307692307692307</v>
      </c>
    </row>
    <row r="40" spans="10:28" ht="12.75" customHeight="1" x14ac:dyDescent="0.2">
      <c r="J40" s="67">
        <v>219</v>
      </c>
      <c r="K40" s="40" t="s">
        <v>261</v>
      </c>
      <c r="L40" s="40" t="s">
        <v>258</v>
      </c>
      <c r="M40" s="68">
        <v>14791</v>
      </c>
      <c r="N40" s="68">
        <v>7240</v>
      </c>
      <c r="O40" s="56">
        <v>48.948685011155433</v>
      </c>
      <c r="T40" s="39">
        <v>176</v>
      </c>
      <c r="U40" s="77" t="s">
        <v>261</v>
      </c>
      <c r="V40" s="39" t="s">
        <v>1445</v>
      </c>
      <c r="W40" s="90">
        <v>5444</v>
      </c>
      <c r="X40" s="90">
        <v>5105</v>
      </c>
      <c r="Y40" s="89">
        <v>93.772961058045553</v>
      </c>
      <c r="Z40" s="90">
        <v>312</v>
      </c>
      <c r="AA40" s="90">
        <v>227</v>
      </c>
      <c r="AB40" s="89">
        <v>72.756410256410248</v>
      </c>
    </row>
  </sheetData>
  <mergeCells count="3">
    <mergeCell ref="A1:H1"/>
    <mergeCell ref="J1:Q1"/>
    <mergeCell ref="T1:AF1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91E72-6C5C-4153-A94A-C8109577C3D4}">
  <dimension ref="A1:AH110"/>
  <sheetViews>
    <sheetView workbookViewId="0">
      <pane ySplit="1" topLeftCell="A2" activePane="bottomLeft" state="frozen"/>
      <selection pane="bottomLeft"/>
    </sheetView>
  </sheetViews>
  <sheetFormatPr defaultRowHeight="12" x14ac:dyDescent="0.2"/>
  <cols>
    <col min="1" max="1" width="8.7109375" style="120" bestFit="1" customWidth="1"/>
    <col min="2" max="2" width="5" style="120" bestFit="1" customWidth="1"/>
    <col min="3" max="3" width="48.85546875" style="121" customWidth="1"/>
    <col min="4" max="4" width="8" style="120" customWidth="1"/>
    <col min="5" max="5" width="6.85546875" style="120" customWidth="1"/>
    <col min="6" max="6" width="9.7109375" style="120" customWidth="1"/>
    <col min="7" max="7" width="45.85546875" style="121" customWidth="1"/>
    <col min="8" max="8" width="7.140625" style="8" bestFit="1" customWidth="1"/>
    <col min="9" max="9" width="11.28515625" style="8" customWidth="1"/>
    <col min="10" max="10" width="10.42578125" style="8" bestFit="1" customWidth="1"/>
    <col min="11" max="11" width="13.42578125" style="8" customWidth="1"/>
    <col min="12" max="12" width="13.28515625" style="8" customWidth="1"/>
    <col min="13" max="13" width="12.85546875" style="8" customWidth="1"/>
    <col min="14" max="14" width="11" style="8" customWidth="1"/>
    <col min="15" max="15" width="10.42578125" style="8" customWidth="1"/>
    <col min="16" max="16" width="10.42578125" style="8" bestFit="1" customWidth="1"/>
    <col min="17" max="17" width="11" style="8" customWidth="1"/>
    <col min="18" max="18" width="10.42578125" style="8" customWidth="1"/>
    <col min="19" max="19" width="10.42578125" style="8" bestFit="1" customWidth="1"/>
    <col min="20" max="20" width="11" style="8" customWidth="1"/>
    <col min="21" max="21" width="10.42578125" style="8" customWidth="1"/>
    <col min="22" max="22" width="10.42578125" style="8" bestFit="1" customWidth="1"/>
    <col min="23" max="23" width="11" style="8" customWidth="1"/>
    <col min="24" max="24" width="10.42578125" style="8" customWidth="1"/>
    <col min="25" max="25" width="10.42578125" style="8" bestFit="1" customWidth="1"/>
    <col min="26" max="26" width="11" style="8" customWidth="1"/>
    <col min="27" max="27" width="10.42578125" style="8" customWidth="1"/>
    <col min="28" max="28" width="10.42578125" style="8" bestFit="1" customWidth="1"/>
    <col min="29" max="29" width="13.7109375" style="126" bestFit="1" customWidth="1"/>
    <col min="30" max="30" width="11" style="122" bestFit="1" customWidth="1"/>
    <col min="31" max="31" width="9.28515625" style="8" bestFit="1" customWidth="1"/>
    <col min="32" max="32" width="8.85546875" style="8" bestFit="1" customWidth="1"/>
    <col min="33" max="33" width="32.28515625" style="121" bestFit="1" customWidth="1"/>
    <col min="34" max="34" width="77.140625" style="121" customWidth="1"/>
    <col min="35" max="16384" width="9.140625" style="98"/>
  </cols>
  <sheetData>
    <row r="1" spans="1:34" s="1" customFormat="1" ht="68.25" customHeight="1" x14ac:dyDescent="0.2">
      <c r="A1" s="94" t="s">
        <v>1452</v>
      </c>
      <c r="B1" s="112" t="s">
        <v>0</v>
      </c>
      <c r="C1" s="113" t="s">
        <v>1</v>
      </c>
      <c r="D1" s="112" t="s">
        <v>2</v>
      </c>
      <c r="E1" s="114" t="s">
        <v>3</v>
      </c>
      <c r="F1" s="114" t="s">
        <v>4</v>
      </c>
      <c r="G1" s="113" t="s">
        <v>5</v>
      </c>
      <c r="H1" s="115" t="s">
        <v>6</v>
      </c>
      <c r="I1" s="115" t="s">
        <v>7</v>
      </c>
      <c r="J1" s="116" t="s">
        <v>8</v>
      </c>
      <c r="K1" s="115" t="s">
        <v>9</v>
      </c>
      <c r="L1" s="115" t="s">
        <v>10</v>
      </c>
      <c r="M1" s="116" t="s">
        <v>11</v>
      </c>
      <c r="N1" s="115" t="s">
        <v>12</v>
      </c>
      <c r="O1" s="115" t="s">
        <v>13</v>
      </c>
      <c r="P1" s="116" t="s">
        <v>14</v>
      </c>
      <c r="Q1" s="115" t="s">
        <v>15</v>
      </c>
      <c r="R1" s="115" t="s">
        <v>16</v>
      </c>
      <c r="S1" s="116" t="s">
        <v>17</v>
      </c>
      <c r="T1" s="115" t="s">
        <v>18</v>
      </c>
      <c r="U1" s="115" t="s">
        <v>19</v>
      </c>
      <c r="V1" s="116" t="s">
        <v>20</v>
      </c>
      <c r="W1" s="115" t="s">
        <v>21</v>
      </c>
      <c r="X1" s="115" t="s">
        <v>22</v>
      </c>
      <c r="Y1" s="116" t="s">
        <v>23</v>
      </c>
      <c r="Z1" s="115" t="s">
        <v>24</v>
      </c>
      <c r="AA1" s="115" t="s">
        <v>25</v>
      </c>
      <c r="AB1" s="116" t="s">
        <v>26</v>
      </c>
      <c r="AC1" s="117" t="s">
        <v>27</v>
      </c>
      <c r="AD1" s="118" t="s">
        <v>28</v>
      </c>
      <c r="AE1" s="114" t="s">
        <v>29</v>
      </c>
      <c r="AF1" s="114" t="s">
        <v>30</v>
      </c>
      <c r="AG1" s="119" t="s">
        <v>31</v>
      </c>
      <c r="AH1" s="119" t="s">
        <v>32</v>
      </c>
    </row>
    <row r="2" spans="1:34" s="8" customFormat="1" x14ac:dyDescent="0.2">
      <c r="A2" s="2">
        <v>21</v>
      </c>
      <c r="B2" s="2" t="s">
        <v>105</v>
      </c>
      <c r="C2" s="3" t="s">
        <v>106</v>
      </c>
      <c r="D2" s="2" t="s">
        <v>202</v>
      </c>
      <c r="E2" s="2">
        <v>7</v>
      </c>
      <c r="F2" s="2" t="s">
        <v>203</v>
      </c>
      <c r="G2" s="3" t="s">
        <v>48</v>
      </c>
      <c r="H2" s="4">
        <v>3710</v>
      </c>
      <c r="I2" s="4">
        <v>2477</v>
      </c>
      <c r="J2" s="5">
        <f t="shared" ref="J2:J50" si="0">I2/H2*100</f>
        <v>66.7654986522911</v>
      </c>
      <c r="K2" s="4">
        <v>595</v>
      </c>
      <c r="L2" s="4">
        <v>335</v>
      </c>
      <c r="M2" s="5">
        <f t="shared" ref="M2:M50" si="1">L2/K2*100</f>
        <v>56.30252100840336</v>
      </c>
      <c r="N2" s="4">
        <v>451</v>
      </c>
      <c r="O2" s="4">
        <v>451</v>
      </c>
      <c r="P2" s="5">
        <f t="shared" ref="P2:P50" si="2">O2/N2*100</f>
        <v>100</v>
      </c>
      <c r="Q2" s="4">
        <v>481</v>
      </c>
      <c r="R2" s="4">
        <v>339</v>
      </c>
      <c r="S2" s="5">
        <f t="shared" ref="S2:S50" si="3">R2/Q2*100</f>
        <v>70.478170478170483</v>
      </c>
      <c r="T2" s="4">
        <v>1633</v>
      </c>
      <c r="U2" s="4">
        <v>883</v>
      </c>
      <c r="V2" s="5">
        <f t="shared" ref="V2:V50" si="4">U2/T2*100</f>
        <v>54.072259644825472</v>
      </c>
      <c r="W2" s="4">
        <v>270</v>
      </c>
      <c r="X2" s="4">
        <v>233</v>
      </c>
      <c r="Y2" s="5">
        <f t="shared" ref="Y2:Y50" si="5">X2/W2*100</f>
        <v>86.296296296296291</v>
      </c>
      <c r="Z2" s="4">
        <v>280</v>
      </c>
      <c r="AA2" s="4">
        <v>236</v>
      </c>
      <c r="AB2" s="5">
        <f t="shared" ref="AB2:AB50" si="6">AA2/Z2*100</f>
        <v>84.285714285714292</v>
      </c>
      <c r="AC2" s="4">
        <v>0</v>
      </c>
      <c r="AD2" s="6">
        <v>44904.295251446762</v>
      </c>
      <c r="AE2" s="6" t="s">
        <v>66</v>
      </c>
      <c r="AF2" s="2">
        <f t="shared" ref="AF2:AF33" si="7">A2</f>
        <v>21</v>
      </c>
      <c r="AG2" s="7" t="s">
        <v>67</v>
      </c>
      <c r="AH2" s="7" t="s">
        <v>68</v>
      </c>
    </row>
    <row r="3" spans="1:34" s="8" customFormat="1" x14ac:dyDescent="0.2">
      <c r="A3" s="2">
        <v>27</v>
      </c>
      <c r="B3" s="2" t="s">
        <v>107</v>
      </c>
      <c r="C3" s="3" t="s">
        <v>108</v>
      </c>
      <c r="D3" s="2" t="s">
        <v>202</v>
      </c>
      <c r="E3" s="2">
        <v>7</v>
      </c>
      <c r="F3" s="2" t="s">
        <v>203</v>
      </c>
      <c r="G3" s="3" t="s">
        <v>48</v>
      </c>
      <c r="H3" s="4">
        <v>974</v>
      </c>
      <c r="I3" s="4">
        <v>646</v>
      </c>
      <c r="J3" s="5">
        <f t="shared" si="0"/>
        <v>66.32443531827515</v>
      </c>
      <c r="K3" s="4">
        <v>169</v>
      </c>
      <c r="L3" s="4">
        <v>116</v>
      </c>
      <c r="M3" s="5">
        <f t="shared" si="1"/>
        <v>68.639053254437869</v>
      </c>
      <c r="N3" s="4">
        <v>116</v>
      </c>
      <c r="O3" s="4">
        <v>109</v>
      </c>
      <c r="P3" s="5">
        <f t="shared" si="2"/>
        <v>93.965517241379317</v>
      </c>
      <c r="Q3" s="4">
        <v>86</v>
      </c>
      <c r="R3" s="4">
        <v>74</v>
      </c>
      <c r="S3" s="5">
        <f t="shared" si="3"/>
        <v>86.04651162790698</v>
      </c>
      <c r="T3" s="4">
        <v>376</v>
      </c>
      <c r="U3" s="4">
        <v>214</v>
      </c>
      <c r="V3" s="5">
        <f t="shared" si="4"/>
        <v>56.914893617021278</v>
      </c>
      <c r="W3" s="4">
        <v>156</v>
      </c>
      <c r="X3" s="4">
        <v>89</v>
      </c>
      <c r="Y3" s="5">
        <f t="shared" si="5"/>
        <v>57.051282051282051</v>
      </c>
      <c r="Z3" s="4">
        <v>71</v>
      </c>
      <c r="AA3" s="4">
        <v>44</v>
      </c>
      <c r="AB3" s="5">
        <f t="shared" si="6"/>
        <v>61.971830985915489</v>
      </c>
      <c r="AC3" s="4" t="s">
        <v>69</v>
      </c>
      <c r="AD3" s="6">
        <v>45064.305526157405</v>
      </c>
      <c r="AE3" s="6" t="s">
        <v>70</v>
      </c>
      <c r="AF3" s="2">
        <f t="shared" si="7"/>
        <v>27</v>
      </c>
      <c r="AG3" s="7" t="s">
        <v>71</v>
      </c>
      <c r="AH3" s="7" t="s">
        <v>71</v>
      </c>
    </row>
    <row r="4" spans="1:34" s="8" customFormat="1" x14ac:dyDescent="0.2">
      <c r="A4" s="2">
        <v>53</v>
      </c>
      <c r="B4" s="2" t="s">
        <v>109</v>
      </c>
      <c r="C4" s="3" t="s">
        <v>110</v>
      </c>
      <c r="D4" s="2" t="s">
        <v>202</v>
      </c>
      <c r="E4" s="2">
        <v>7</v>
      </c>
      <c r="F4" s="2" t="s">
        <v>203</v>
      </c>
      <c r="G4" s="3" t="s">
        <v>48</v>
      </c>
      <c r="H4" s="4">
        <v>1040</v>
      </c>
      <c r="I4" s="4">
        <v>630</v>
      </c>
      <c r="J4" s="5">
        <f t="shared" si="0"/>
        <v>60.576923076923073</v>
      </c>
      <c r="K4" s="4">
        <v>115</v>
      </c>
      <c r="L4" s="4">
        <v>94</v>
      </c>
      <c r="M4" s="5">
        <f t="shared" si="1"/>
        <v>81.739130434782609</v>
      </c>
      <c r="N4" s="4">
        <v>142</v>
      </c>
      <c r="O4" s="4">
        <v>89</v>
      </c>
      <c r="P4" s="5">
        <f t="shared" si="2"/>
        <v>62.676056338028175</v>
      </c>
      <c r="Q4" s="4">
        <v>147</v>
      </c>
      <c r="R4" s="4">
        <v>98</v>
      </c>
      <c r="S4" s="5">
        <f t="shared" si="3"/>
        <v>66.666666666666657</v>
      </c>
      <c r="T4" s="4">
        <v>368</v>
      </c>
      <c r="U4" s="4">
        <v>231</v>
      </c>
      <c r="V4" s="5">
        <f t="shared" si="4"/>
        <v>62.771739130434781</v>
      </c>
      <c r="W4" s="4">
        <v>77</v>
      </c>
      <c r="X4" s="4">
        <v>77</v>
      </c>
      <c r="Y4" s="5">
        <f t="shared" si="5"/>
        <v>100</v>
      </c>
      <c r="Z4" s="4">
        <v>191</v>
      </c>
      <c r="AA4" s="4">
        <v>41</v>
      </c>
      <c r="AB4" s="5">
        <f t="shared" si="6"/>
        <v>21.465968586387437</v>
      </c>
      <c r="AC4" s="4" t="s">
        <v>69</v>
      </c>
      <c r="AD4" s="6">
        <v>45007.261158368055</v>
      </c>
      <c r="AE4" s="6">
        <v>45008</v>
      </c>
      <c r="AF4" s="2">
        <f t="shared" si="7"/>
        <v>53</v>
      </c>
      <c r="AG4" s="7" t="s">
        <v>67</v>
      </c>
      <c r="AH4" s="7" t="s">
        <v>72</v>
      </c>
    </row>
    <row r="5" spans="1:34" s="8" customFormat="1" x14ac:dyDescent="0.2">
      <c r="A5" s="2">
        <v>89</v>
      </c>
      <c r="B5" s="2" t="s">
        <v>111</v>
      </c>
      <c r="C5" s="3" t="s">
        <v>112</v>
      </c>
      <c r="D5" s="2" t="s">
        <v>202</v>
      </c>
      <c r="E5" s="2">
        <v>7</v>
      </c>
      <c r="F5" s="2" t="s">
        <v>203</v>
      </c>
      <c r="G5" s="3" t="s">
        <v>48</v>
      </c>
      <c r="H5" s="4">
        <v>5646</v>
      </c>
      <c r="I5" s="4">
        <v>3045</v>
      </c>
      <c r="J5" s="5">
        <f t="shared" si="0"/>
        <v>53.931987247608923</v>
      </c>
      <c r="K5" s="4">
        <v>800</v>
      </c>
      <c r="L5" s="4">
        <v>331</v>
      </c>
      <c r="M5" s="5">
        <f t="shared" si="1"/>
        <v>41.375</v>
      </c>
      <c r="N5" s="4">
        <v>756</v>
      </c>
      <c r="O5" s="4">
        <v>537</v>
      </c>
      <c r="P5" s="5">
        <f t="shared" si="2"/>
        <v>71.031746031746039</v>
      </c>
      <c r="Q5" s="4">
        <v>845</v>
      </c>
      <c r="R5" s="4">
        <v>467</v>
      </c>
      <c r="S5" s="5">
        <f t="shared" si="3"/>
        <v>55.26627218934911</v>
      </c>
      <c r="T5" s="4">
        <v>2256</v>
      </c>
      <c r="U5" s="4">
        <v>1114</v>
      </c>
      <c r="V5" s="5">
        <f t="shared" si="4"/>
        <v>49.37943262411347</v>
      </c>
      <c r="W5" s="4">
        <v>415</v>
      </c>
      <c r="X5" s="4">
        <v>266</v>
      </c>
      <c r="Y5" s="5">
        <f t="shared" si="5"/>
        <v>64.096385542168676</v>
      </c>
      <c r="Z5" s="4">
        <v>574</v>
      </c>
      <c r="AA5" s="4">
        <v>330</v>
      </c>
      <c r="AB5" s="5">
        <f t="shared" si="6"/>
        <v>57.491289198606275</v>
      </c>
      <c r="AC5" s="4">
        <v>301</v>
      </c>
      <c r="AD5" s="6">
        <v>45007.274978865738</v>
      </c>
      <c r="AE5" s="6" t="s">
        <v>73</v>
      </c>
      <c r="AF5" s="2">
        <f t="shared" si="7"/>
        <v>89</v>
      </c>
      <c r="AG5" s="7" t="s">
        <v>74</v>
      </c>
      <c r="AH5" s="7" t="s">
        <v>75</v>
      </c>
    </row>
    <row r="6" spans="1:34" s="8" customFormat="1" x14ac:dyDescent="0.2">
      <c r="A6" s="2">
        <v>95</v>
      </c>
      <c r="B6" s="2" t="s">
        <v>113</v>
      </c>
      <c r="C6" s="3" t="s">
        <v>114</v>
      </c>
      <c r="D6" s="2" t="s">
        <v>202</v>
      </c>
      <c r="E6" s="2">
        <v>7</v>
      </c>
      <c r="F6" s="2" t="s">
        <v>203</v>
      </c>
      <c r="G6" s="3" t="s">
        <v>48</v>
      </c>
      <c r="H6" s="4">
        <v>566</v>
      </c>
      <c r="I6" s="4">
        <v>296</v>
      </c>
      <c r="J6" s="5">
        <f t="shared" si="0"/>
        <v>52.296819787985868</v>
      </c>
      <c r="K6" s="4">
        <v>123</v>
      </c>
      <c r="L6" s="4">
        <v>73</v>
      </c>
      <c r="M6" s="5">
        <f t="shared" si="1"/>
        <v>59.349593495934961</v>
      </c>
      <c r="N6" s="4">
        <v>47</v>
      </c>
      <c r="O6" s="4">
        <v>28</v>
      </c>
      <c r="P6" s="5">
        <f t="shared" si="2"/>
        <v>59.574468085106382</v>
      </c>
      <c r="Q6" s="4">
        <v>231</v>
      </c>
      <c r="R6" s="4">
        <v>124</v>
      </c>
      <c r="S6" s="5">
        <f t="shared" si="3"/>
        <v>53.679653679653683</v>
      </c>
      <c r="T6" s="4">
        <v>80</v>
      </c>
      <c r="U6" s="4">
        <v>41</v>
      </c>
      <c r="V6" s="5">
        <f t="shared" si="4"/>
        <v>51.249999999999993</v>
      </c>
      <c r="W6" s="4">
        <v>59</v>
      </c>
      <c r="X6" s="4">
        <v>22</v>
      </c>
      <c r="Y6" s="5">
        <f t="shared" si="5"/>
        <v>37.288135593220339</v>
      </c>
      <c r="Z6" s="4">
        <v>26</v>
      </c>
      <c r="AA6" s="4">
        <v>8</v>
      </c>
      <c r="AB6" s="5">
        <f t="shared" si="6"/>
        <v>30.76923076923077</v>
      </c>
      <c r="AC6" s="4" t="s">
        <v>69</v>
      </c>
      <c r="AD6" s="6">
        <v>45005.427271122688</v>
      </c>
      <c r="AE6" s="6" t="s">
        <v>73</v>
      </c>
      <c r="AF6" s="2">
        <f t="shared" si="7"/>
        <v>95</v>
      </c>
      <c r="AG6" s="7" t="s">
        <v>76</v>
      </c>
      <c r="AH6" s="7" t="s">
        <v>68</v>
      </c>
    </row>
    <row r="7" spans="1:34" s="8" customFormat="1" x14ac:dyDescent="0.2">
      <c r="A7" s="2">
        <v>97</v>
      </c>
      <c r="B7" s="2" t="s">
        <v>115</v>
      </c>
      <c r="C7" s="3" t="s">
        <v>116</v>
      </c>
      <c r="D7" s="2" t="s">
        <v>204</v>
      </c>
      <c r="E7" s="2">
        <v>8</v>
      </c>
      <c r="F7" s="2" t="s">
        <v>203</v>
      </c>
      <c r="G7" s="3" t="s">
        <v>48</v>
      </c>
      <c r="H7" s="4">
        <v>1082</v>
      </c>
      <c r="I7" s="4">
        <v>563</v>
      </c>
      <c r="J7" s="5">
        <f t="shared" si="0"/>
        <v>52.033271719038822</v>
      </c>
      <c r="K7" s="4">
        <v>135</v>
      </c>
      <c r="L7" s="4">
        <v>63</v>
      </c>
      <c r="M7" s="5">
        <f t="shared" si="1"/>
        <v>46.666666666666664</v>
      </c>
      <c r="N7" s="4">
        <v>125</v>
      </c>
      <c r="O7" s="4">
        <v>87</v>
      </c>
      <c r="P7" s="5">
        <f t="shared" si="2"/>
        <v>69.599999999999994</v>
      </c>
      <c r="Q7" s="4">
        <v>89</v>
      </c>
      <c r="R7" s="4">
        <v>45</v>
      </c>
      <c r="S7" s="5">
        <f t="shared" si="3"/>
        <v>50.561797752808992</v>
      </c>
      <c r="T7" s="4">
        <v>431</v>
      </c>
      <c r="U7" s="4">
        <v>243</v>
      </c>
      <c r="V7" s="5">
        <f t="shared" si="4"/>
        <v>56.380510440835266</v>
      </c>
      <c r="W7" s="4">
        <v>94</v>
      </c>
      <c r="X7" s="4">
        <v>94</v>
      </c>
      <c r="Y7" s="5">
        <f t="shared" si="5"/>
        <v>100</v>
      </c>
      <c r="Z7" s="4">
        <v>208</v>
      </c>
      <c r="AA7" s="4">
        <v>31</v>
      </c>
      <c r="AB7" s="5">
        <f t="shared" si="6"/>
        <v>14.903846153846153</v>
      </c>
      <c r="AC7" s="4">
        <v>0</v>
      </c>
      <c r="AD7" s="6">
        <v>44900.189556261575</v>
      </c>
      <c r="AE7" s="6">
        <v>45063</v>
      </c>
      <c r="AF7" s="2">
        <f t="shared" si="7"/>
        <v>97</v>
      </c>
      <c r="AG7" s="7" t="s">
        <v>67</v>
      </c>
      <c r="AH7" s="7" t="s">
        <v>77</v>
      </c>
    </row>
    <row r="8" spans="1:34" s="8" customFormat="1" x14ac:dyDescent="0.2">
      <c r="A8" s="2">
        <v>100</v>
      </c>
      <c r="B8" s="2" t="s">
        <v>117</v>
      </c>
      <c r="C8" s="3" t="s">
        <v>118</v>
      </c>
      <c r="D8" s="2" t="s">
        <v>204</v>
      </c>
      <c r="E8" s="2">
        <v>8</v>
      </c>
      <c r="F8" s="2" t="s">
        <v>203</v>
      </c>
      <c r="G8" s="3" t="s">
        <v>48</v>
      </c>
      <c r="H8" s="4">
        <v>1263</v>
      </c>
      <c r="I8" s="4">
        <v>562</v>
      </c>
      <c r="J8" s="5">
        <f t="shared" si="0"/>
        <v>44.4972288202692</v>
      </c>
      <c r="K8" s="4">
        <v>115</v>
      </c>
      <c r="L8" s="4">
        <v>45</v>
      </c>
      <c r="M8" s="5">
        <f t="shared" si="1"/>
        <v>39.130434782608695</v>
      </c>
      <c r="N8" s="4">
        <v>162</v>
      </c>
      <c r="O8" s="4">
        <v>85</v>
      </c>
      <c r="P8" s="5">
        <f t="shared" si="2"/>
        <v>52.469135802469133</v>
      </c>
      <c r="Q8" s="4">
        <v>167</v>
      </c>
      <c r="R8" s="4">
        <v>58</v>
      </c>
      <c r="S8" s="5">
        <f t="shared" si="3"/>
        <v>34.730538922155688</v>
      </c>
      <c r="T8" s="4">
        <v>443</v>
      </c>
      <c r="U8" s="4">
        <v>187</v>
      </c>
      <c r="V8" s="5">
        <f t="shared" si="4"/>
        <v>42.212189616252822</v>
      </c>
      <c r="W8" s="4">
        <v>130</v>
      </c>
      <c r="X8" s="4">
        <v>130</v>
      </c>
      <c r="Y8" s="5">
        <f t="shared" si="5"/>
        <v>100</v>
      </c>
      <c r="Z8" s="4">
        <v>246</v>
      </c>
      <c r="AA8" s="4">
        <v>57</v>
      </c>
      <c r="AB8" s="5">
        <f t="shared" si="6"/>
        <v>23.170731707317074</v>
      </c>
      <c r="AC8" s="4">
        <v>14</v>
      </c>
      <c r="AD8" s="6">
        <v>45005.375473796295</v>
      </c>
      <c r="AE8" s="6" t="s">
        <v>73</v>
      </c>
      <c r="AF8" s="2">
        <f t="shared" si="7"/>
        <v>100</v>
      </c>
      <c r="AG8" s="7" t="s">
        <v>67</v>
      </c>
      <c r="AH8" s="7" t="s">
        <v>78</v>
      </c>
    </row>
    <row r="9" spans="1:34" s="8" customFormat="1" x14ac:dyDescent="0.2">
      <c r="A9" s="2">
        <v>101</v>
      </c>
      <c r="B9" s="2" t="s">
        <v>119</v>
      </c>
      <c r="C9" s="3" t="s">
        <v>120</v>
      </c>
      <c r="D9" s="2" t="s">
        <v>205</v>
      </c>
      <c r="E9" s="2">
        <v>8</v>
      </c>
      <c r="F9" s="2" t="s">
        <v>206</v>
      </c>
      <c r="G9" s="3" t="s">
        <v>49</v>
      </c>
      <c r="H9" s="4">
        <v>2725</v>
      </c>
      <c r="I9" s="4">
        <v>2080</v>
      </c>
      <c r="J9" s="5">
        <f t="shared" si="0"/>
        <v>76.330275229357795</v>
      </c>
      <c r="K9" s="4">
        <v>338</v>
      </c>
      <c r="L9" s="4">
        <v>176</v>
      </c>
      <c r="M9" s="5">
        <f t="shared" si="1"/>
        <v>52.071005917159766</v>
      </c>
      <c r="N9" s="4">
        <v>379</v>
      </c>
      <c r="O9" s="4">
        <v>348</v>
      </c>
      <c r="P9" s="5">
        <f t="shared" si="2"/>
        <v>91.820580474934033</v>
      </c>
      <c r="Q9" s="4">
        <v>274</v>
      </c>
      <c r="R9" s="4">
        <v>210</v>
      </c>
      <c r="S9" s="5">
        <f t="shared" si="3"/>
        <v>76.642335766423358</v>
      </c>
      <c r="T9" s="4">
        <v>1239</v>
      </c>
      <c r="U9" s="4">
        <v>941</v>
      </c>
      <c r="V9" s="5">
        <f t="shared" si="4"/>
        <v>75.948345439870863</v>
      </c>
      <c r="W9" s="4">
        <v>240</v>
      </c>
      <c r="X9" s="4">
        <v>162</v>
      </c>
      <c r="Y9" s="5">
        <f t="shared" si="5"/>
        <v>67.5</v>
      </c>
      <c r="Z9" s="4">
        <v>255</v>
      </c>
      <c r="AA9" s="4">
        <v>243</v>
      </c>
      <c r="AB9" s="5">
        <f t="shared" si="6"/>
        <v>95.294117647058812</v>
      </c>
      <c r="AC9" s="4">
        <v>0</v>
      </c>
      <c r="AD9" s="6">
        <v>45020.204265462962</v>
      </c>
      <c r="AE9" s="6" t="s">
        <v>79</v>
      </c>
      <c r="AF9" s="2">
        <f t="shared" si="7"/>
        <v>101</v>
      </c>
      <c r="AG9" s="7" t="s">
        <v>67</v>
      </c>
      <c r="AH9" s="7" t="s">
        <v>78</v>
      </c>
    </row>
    <row r="10" spans="1:34" s="8" customFormat="1" x14ac:dyDescent="0.2">
      <c r="A10" s="2">
        <v>102</v>
      </c>
      <c r="B10" s="2" t="s">
        <v>121</v>
      </c>
      <c r="C10" s="3" t="s">
        <v>122</v>
      </c>
      <c r="D10" s="2" t="s">
        <v>202</v>
      </c>
      <c r="E10" s="2">
        <v>9</v>
      </c>
      <c r="F10" s="2" t="s">
        <v>206</v>
      </c>
      <c r="G10" s="3" t="s">
        <v>49</v>
      </c>
      <c r="H10" s="4">
        <v>4341</v>
      </c>
      <c r="I10" s="4">
        <v>2558</v>
      </c>
      <c r="J10" s="5">
        <f t="shared" si="0"/>
        <v>58.926514627965908</v>
      </c>
      <c r="K10" s="4">
        <v>730</v>
      </c>
      <c r="L10" s="4">
        <v>391</v>
      </c>
      <c r="M10" s="5">
        <f t="shared" si="1"/>
        <v>53.561643835616437</v>
      </c>
      <c r="N10" s="4">
        <v>703</v>
      </c>
      <c r="O10" s="4">
        <v>406</v>
      </c>
      <c r="P10" s="5">
        <f t="shared" si="2"/>
        <v>57.752489331436699</v>
      </c>
      <c r="Q10" s="4">
        <v>593</v>
      </c>
      <c r="R10" s="4">
        <v>383</v>
      </c>
      <c r="S10" s="5">
        <f t="shared" si="3"/>
        <v>64.586846543001684</v>
      </c>
      <c r="T10" s="4">
        <v>1491</v>
      </c>
      <c r="U10" s="4">
        <v>1005</v>
      </c>
      <c r="V10" s="5">
        <f t="shared" si="4"/>
        <v>67.404426559356139</v>
      </c>
      <c r="W10" s="4">
        <v>494</v>
      </c>
      <c r="X10" s="4">
        <v>202</v>
      </c>
      <c r="Y10" s="5">
        <f t="shared" si="5"/>
        <v>40.890688259109311</v>
      </c>
      <c r="Z10" s="4">
        <v>330</v>
      </c>
      <c r="AA10" s="4">
        <v>171</v>
      </c>
      <c r="AB10" s="5">
        <f t="shared" si="6"/>
        <v>51.81818181818182</v>
      </c>
      <c r="AC10" s="4">
        <v>0</v>
      </c>
      <c r="AD10" s="6">
        <v>45012.131700393518</v>
      </c>
      <c r="AE10" s="6" t="s">
        <v>80</v>
      </c>
      <c r="AF10" s="2">
        <f t="shared" si="7"/>
        <v>102</v>
      </c>
      <c r="AG10" s="7" t="s">
        <v>67</v>
      </c>
      <c r="AH10" s="7" t="s">
        <v>75</v>
      </c>
    </row>
    <row r="11" spans="1:34" s="8" customFormat="1" x14ac:dyDescent="0.2">
      <c r="A11" s="2">
        <v>103</v>
      </c>
      <c r="B11" s="2" t="s">
        <v>123</v>
      </c>
      <c r="C11" s="3" t="s">
        <v>124</v>
      </c>
      <c r="D11" s="2" t="s">
        <v>202</v>
      </c>
      <c r="E11" s="2">
        <v>9</v>
      </c>
      <c r="F11" s="2" t="s">
        <v>206</v>
      </c>
      <c r="G11" s="3" t="s">
        <v>49</v>
      </c>
      <c r="H11" s="4">
        <v>1278</v>
      </c>
      <c r="I11" s="4">
        <v>615</v>
      </c>
      <c r="J11" s="5">
        <f t="shared" si="0"/>
        <v>48.122065727699528</v>
      </c>
      <c r="K11" s="4">
        <v>195</v>
      </c>
      <c r="L11" s="4">
        <v>116</v>
      </c>
      <c r="M11" s="5">
        <f t="shared" si="1"/>
        <v>59.487179487179489</v>
      </c>
      <c r="N11" s="4">
        <v>217</v>
      </c>
      <c r="O11" s="4">
        <v>86</v>
      </c>
      <c r="P11" s="5">
        <f t="shared" si="2"/>
        <v>39.631336405529957</v>
      </c>
      <c r="Q11" s="4">
        <v>121</v>
      </c>
      <c r="R11" s="4">
        <v>60</v>
      </c>
      <c r="S11" s="5">
        <f t="shared" si="3"/>
        <v>49.586776859504134</v>
      </c>
      <c r="T11" s="4">
        <v>514</v>
      </c>
      <c r="U11" s="4">
        <v>267</v>
      </c>
      <c r="V11" s="5">
        <f t="shared" si="4"/>
        <v>51.945525291828801</v>
      </c>
      <c r="W11" s="4">
        <v>165</v>
      </c>
      <c r="X11" s="4">
        <v>61</v>
      </c>
      <c r="Y11" s="5">
        <f t="shared" si="5"/>
        <v>36.969696969696969</v>
      </c>
      <c r="Z11" s="4">
        <v>66</v>
      </c>
      <c r="AA11" s="4">
        <v>25</v>
      </c>
      <c r="AB11" s="5">
        <f t="shared" si="6"/>
        <v>37.878787878787875</v>
      </c>
      <c r="AC11" s="4">
        <v>50</v>
      </c>
      <c r="AD11" s="6">
        <v>45062.208594178242</v>
      </c>
      <c r="AE11" s="6" t="s">
        <v>81</v>
      </c>
      <c r="AF11" s="2">
        <f t="shared" si="7"/>
        <v>103</v>
      </c>
      <c r="AG11" s="7" t="s">
        <v>67</v>
      </c>
      <c r="AH11" s="7" t="s">
        <v>82</v>
      </c>
    </row>
    <row r="12" spans="1:34" s="8" customFormat="1" x14ac:dyDescent="0.2">
      <c r="A12" s="2">
        <v>104</v>
      </c>
      <c r="B12" s="2" t="s">
        <v>125</v>
      </c>
      <c r="C12" s="3" t="s">
        <v>126</v>
      </c>
      <c r="D12" s="2" t="s">
        <v>205</v>
      </c>
      <c r="E12" s="2">
        <v>1</v>
      </c>
      <c r="F12" s="2" t="s">
        <v>206</v>
      </c>
      <c r="G12" s="3" t="s">
        <v>49</v>
      </c>
      <c r="H12" s="4">
        <v>187</v>
      </c>
      <c r="I12" s="4">
        <v>89</v>
      </c>
      <c r="J12" s="5">
        <f t="shared" si="0"/>
        <v>47.593582887700535</v>
      </c>
      <c r="K12" s="4">
        <v>19</v>
      </c>
      <c r="L12" s="4">
        <v>10</v>
      </c>
      <c r="M12" s="5">
        <f t="shared" si="1"/>
        <v>52.631578947368418</v>
      </c>
      <c r="N12" s="4">
        <v>0</v>
      </c>
      <c r="O12" s="4">
        <v>0</v>
      </c>
      <c r="P12" s="5" t="e">
        <f t="shared" si="2"/>
        <v>#DIV/0!</v>
      </c>
      <c r="Q12" s="4">
        <v>34</v>
      </c>
      <c r="R12" s="4">
        <v>16</v>
      </c>
      <c r="S12" s="5">
        <f t="shared" si="3"/>
        <v>47.058823529411761</v>
      </c>
      <c r="T12" s="4">
        <v>72</v>
      </c>
      <c r="U12" s="4">
        <v>47</v>
      </c>
      <c r="V12" s="5">
        <f t="shared" si="4"/>
        <v>65.277777777777786</v>
      </c>
      <c r="W12" s="4">
        <v>12</v>
      </c>
      <c r="X12" s="4">
        <v>12</v>
      </c>
      <c r="Y12" s="5">
        <f t="shared" si="5"/>
        <v>100</v>
      </c>
      <c r="Z12" s="4">
        <v>50</v>
      </c>
      <c r="AA12" s="4">
        <v>4</v>
      </c>
      <c r="AB12" s="5">
        <f t="shared" si="6"/>
        <v>8</v>
      </c>
      <c r="AC12" s="4">
        <v>36</v>
      </c>
      <c r="AD12" s="6">
        <v>45012.214001446759</v>
      </c>
      <c r="AE12" s="6" t="s">
        <v>83</v>
      </c>
      <c r="AF12" s="2">
        <f t="shared" si="7"/>
        <v>104</v>
      </c>
      <c r="AG12" s="7" t="s">
        <v>67</v>
      </c>
      <c r="AH12" s="7" t="s">
        <v>84</v>
      </c>
    </row>
    <row r="13" spans="1:34" s="8" customFormat="1" x14ac:dyDescent="0.2">
      <c r="A13" s="2">
        <v>105</v>
      </c>
      <c r="B13" s="2" t="s">
        <v>127</v>
      </c>
      <c r="C13" s="3" t="s">
        <v>128</v>
      </c>
      <c r="D13" s="2" t="s">
        <v>205</v>
      </c>
      <c r="E13" s="2">
        <v>8</v>
      </c>
      <c r="F13" s="2" t="s">
        <v>206</v>
      </c>
      <c r="G13" s="3" t="s">
        <v>49</v>
      </c>
      <c r="H13" s="4">
        <v>361</v>
      </c>
      <c r="I13" s="4">
        <v>142</v>
      </c>
      <c r="J13" s="5">
        <f t="shared" si="0"/>
        <v>39.335180055401665</v>
      </c>
      <c r="K13" s="4">
        <v>72</v>
      </c>
      <c r="L13" s="4">
        <v>34</v>
      </c>
      <c r="M13" s="5">
        <f t="shared" si="1"/>
        <v>47.222222222222221</v>
      </c>
      <c r="N13" s="4">
        <v>4</v>
      </c>
      <c r="O13" s="4">
        <v>4</v>
      </c>
      <c r="P13" s="5">
        <f t="shared" si="2"/>
        <v>100</v>
      </c>
      <c r="Q13" s="4">
        <v>38</v>
      </c>
      <c r="R13" s="4">
        <v>24</v>
      </c>
      <c r="S13" s="5">
        <f t="shared" si="3"/>
        <v>63.157894736842103</v>
      </c>
      <c r="T13" s="4">
        <v>118</v>
      </c>
      <c r="U13" s="4">
        <v>47</v>
      </c>
      <c r="V13" s="5">
        <f t="shared" si="4"/>
        <v>39.83050847457627</v>
      </c>
      <c r="W13" s="4">
        <v>68</v>
      </c>
      <c r="X13" s="4">
        <v>22</v>
      </c>
      <c r="Y13" s="5">
        <f t="shared" si="5"/>
        <v>32.352941176470587</v>
      </c>
      <c r="Z13" s="4">
        <v>61</v>
      </c>
      <c r="AA13" s="4">
        <v>11</v>
      </c>
      <c r="AB13" s="5">
        <f t="shared" si="6"/>
        <v>18.032786885245901</v>
      </c>
      <c r="AC13" s="4">
        <v>0</v>
      </c>
      <c r="AD13" s="6">
        <v>45020.205769224536</v>
      </c>
      <c r="AE13" s="6" t="s">
        <v>79</v>
      </c>
      <c r="AF13" s="2">
        <f t="shared" si="7"/>
        <v>105</v>
      </c>
      <c r="AG13" s="7" t="s">
        <v>67</v>
      </c>
      <c r="AH13" s="7" t="s">
        <v>78</v>
      </c>
    </row>
    <row r="14" spans="1:34" s="8" customFormat="1" x14ac:dyDescent="0.2">
      <c r="A14" s="2">
        <v>107</v>
      </c>
      <c r="B14" s="2" t="s">
        <v>129</v>
      </c>
      <c r="C14" s="3" t="s">
        <v>130</v>
      </c>
      <c r="D14" s="2" t="s">
        <v>205</v>
      </c>
      <c r="E14" s="2">
        <v>1</v>
      </c>
      <c r="F14" s="2" t="s">
        <v>206</v>
      </c>
      <c r="G14" s="3" t="s">
        <v>49</v>
      </c>
      <c r="H14" s="4">
        <v>1445</v>
      </c>
      <c r="I14" s="4">
        <v>492</v>
      </c>
      <c r="J14" s="5">
        <f t="shared" si="0"/>
        <v>34.048442906574394</v>
      </c>
      <c r="K14" s="4">
        <v>198</v>
      </c>
      <c r="L14" s="4">
        <v>53</v>
      </c>
      <c r="M14" s="5">
        <f t="shared" si="1"/>
        <v>26.767676767676768</v>
      </c>
      <c r="N14" s="4">
        <v>178</v>
      </c>
      <c r="O14" s="4">
        <v>98</v>
      </c>
      <c r="P14" s="5">
        <f t="shared" si="2"/>
        <v>55.056179775280903</v>
      </c>
      <c r="Q14" s="4">
        <v>177</v>
      </c>
      <c r="R14" s="4">
        <v>62</v>
      </c>
      <c r="S14" s="5">
        <f t="shared" si="3"/>
        <v>35.028248587570623</v>
      </c>
      <c r="T14" s="4">
        <v>605</v>
      </c>
      <c r="U14" s="4">
        <v>176</v>
      </c>
      <c r="V14" s="5">
        <f t="shared" si="4"/>
        <v>29.09090909090909</v>
      </c>
      <c r="W14" s="4">
        <v>78</v>
      </c>
      <c r="X14" s="4">
        <v>61</v>
      </c>
      <c r="Y14" s="5">
        <f t="shared" si="5"/>
        <v>78.205128205128204</v>
      </c>
      <c r="Z14" s="4">
        <v>209</v>
      </c>
      <c r="AA14" s="4">
        <v>42</v>
      </c>
      <c r="AB14" s="5">
        <f t="shared" si="6"/>
        <v>20.095693779904305</v>
      </c>
      <c r="AC14" s="4">
        <v>154</v>
      </c>
      <c r="AD14" s="6">
        <v>45012.21170954861</v>
      </c>
      <c r="AE14" s="6" t="s">
        <v>83</v>
      </c>
      <c r="AF14" s="2">
        <f t="shared" si="7"/>
        <v>107</v>
      </c>
      <c r="AG14" s="7" t="s">
        <v>67</v>
      </c>
      <c r="AH14" s="7" t="s">
        <v>85</v>
      </c>
    </row>
    <row r="15" spans="1:34" s="8" customFormat="1" x14ac:dyDescent="0.2">
      <c r="A15" s="2">
        <v>109</v>
      </c>
      <c r="B15" s="2" t="s">
        <v>131</v>
      </c>
      <c r="C15" s="3" t="s">
        <v>132</v>
      </c>
      <c r="D15" s="2" t="s">
        <v>207</v>
      </c>
      <c r="E15" s="2">
        <v>5</v>
      </c>
      <c r="F15" s="2" t="s">
        <v>208</v>
      </c>
      <c r="G15" s="3" t="s">
        <v>50</v>
      </c>
      <c r="H15" s="4">
        <v>1146</v>
      </c>
      <c r="I15" s="4">
        <v>850</v>
      </c>
      <c r="J15" s="5">
        <f t="shared" si="0"/>
        <v>74.171029668411876</v>
      </c>
      <c r="K15" s="4">
        <v>142</v>
      </c>
      <c r="L15" s="4">
        <v>98</v>
      </c>
      <c r="M15" s="5">
        <f t="shared" si="1"/>
        <v>69.014084507042256</v>
      </c>
      <c r="N15" s="4">
        <v>160</v>
      </c>
      <c r="O15" s="4">
        <v>134</v>
      </c>
      <c r="P15" s="5">
        <f t="shared" si="2"/>
        <v>83.75</v>
      </c>
      <c r="Q15" s="4">
        <v>87</v>
      </c>
      <c r="R15" s="4">
        <v>69</v>
      </c>
      <c r="S15" s="5">
        <f t="shared" si="3"/>
        <v>79.310344827586206</v>
      </c>
      <c r="T15" s="4">
        <v>450</v>
      </c>
      <c r="U15" s="4">
        <v>328</v>
      </c>
      <c r="V15" s="5">
        <f t="shared" si="4"/>
        <v>72.888888888888886</v>
      </c>
      <c r="W15" s="4">
        <v>242</v>
      </c>
      <c r="X15" s="4">
        <v>156</v>
      </c>
      <c r="Y15" s="5">
        <f t="shared" si="5"/>
        <v>64.462809917355372</v>
      </c>
      <c r="Z15" s="4">
        <v>65</v>
      </c>
      <c r="AA15" s="4">
        <v>65</v>
      </c>
      <c r="AB15" s="5">
        <f t="shared" si="6"/>
        <v>100</v>
      </c>
      <c r="AC15" s="4">
        <v>150</v>
      </c>
      <c r="AD15" s="6">
        <v>45008.200119918984</v>
      </c>
      <c r="AE15" s="6" t="s">
        <v>86</v>
      </c>
      <c r="AF15" s="2">
        <f t="shared" si="7"/>
        <v>109</v>
      </c>
      <c r="AG15" s="7" t="s">
        <v>87</v>
      </c>
      <c r="AH15" s="7" t="s">
        <v>78</v>
      </c>
    </row>
    <row r="16" spans="1:34" s="8" customFormat="1" x14ac:dyDescent="0.2">
      <c r="A16" s="2">
        <v>110</v>
      </c>
      <c r="B16" s="2" t="s">
        <v>133</v>
      </c>
      <c r="C16" s="3" t="s">
        <v>134</v>
      </c>
      <c r="D16" s="2" t="s">
        <v>207</v>
      </c>
      <c r="E16" s="2">
        <v>5</v>
      </c>
      <c r="F16" s="2" t="s">
        <v>208</v>
      </c>
      <c r="G16" s="3" t="s">
        <v>50</v>
      </c>
      <c r="H16" s="4">
        <v>1326</v>
      </c>
      <c r="I16" s="4">
        <v>933</v>
      </c>
      <c r="J16" s="5">
        <f t="shared" si="0"/>
        <v>70.361990950226243</v>
      </c>
      <c r="K16" s="4">
        <v>166</v>
      </c>
      <c r="L16" s="4">
        <v>104</v>
      </c>
      <c r="M16" s="5">
        <f t="shared" si="1"/>
        <v>62.650602409638559</v>
      </c>
      <c r="N16" s="4">
        <v>168</v>
      </c>
      <c r="O16" s="4">
        <v>166</v>
      </c>
      <c r="P16" s="5">
        <f t="shared" si="2"/>
        <v>98.80952380952381</v>
      </c>
      <c r="Q16" s="4">
        <v>130</v>
      </c>
      <c r="R16" s="4">
        <v>98</v>
      </c>
      <c r="S16" s="5">
        <f t="shared" si="3"/>
        <v>75.384615384615387</v>
      </c>
      <c r="T16" s="4">
        <v>526</v>
      </c>
      <c r="U16" s="4">
        <v>372</v>
      </c>
      <c r="V16" s="5">
        <f t="shared" si="4"/>
        <v>70.722433460076047</v>
      </c>
      <c r="W16" s="4">
        <v>216</v>
      </c>
      <c r="X16" s="4">
        <v>128</v>
      </c>
      <c r="Y16" s="5">
        <f t="shared" si="5"/>
        <v>59.259259259259252</v>
      </c>
      <c r="Z16" s="4">
        <v>120</v>
      </c>
      <c r="AA16" s="4">
        <v>65</v>
      </c>
      <c r="AB16" s="5">
        <f t="shared" si="6"/>
        <v>54.166666666666664</v>
      </c>
      <c r="AC16" s="4">
        <v>63</v>
      </c>
      <c r="AD16" s="6">
        <v>45008.197688611108</v>
      </c>
      <c r="AE16" s="6" t="s">
        <v>86</v>
      </c>
      <c r="AF16" s="2">
        <f t="shared" si="7"/>
        <v>110</v>
      </c>
      <c r="AG16" s="7" t="s">
        <v>87</v>
      </c>
      <c r="AH16" s="7" t="s">
        <v>78</v>
      </c>
    </row>
    <row r="17" spans="1:34" s="8" customFormat="1" x14ac:dyDescent="0.2">
      <c r="A17" s="2">
        <v>111</v>
      </c>
      <c r="B17" s="2" t="s">
        <v>135</v>
      </c>
      <c r="C17" s="3" t="s">
        <v>136</v>
      </c>
      <c r="D17" s="2" t="s">
        <v>202</v>
      </c>
      <c r="E17" s="2">
        <v>9</v>
      </c>
      <c r="F17" s="2" t="s">
        <v>206</v>
      </c>
      <c r="G17" s="3" t="s">
        <v>50</v>
      </c>
      <c r="H17" s="4">
        <v>493</v>
      </c>
      <c r="I17" s="4">
        <v>342</v>
      </c>
      <c r="J17" s="5">
        <f t="shared" si="0"/>
        <v>69.371196754563897</v>
      </c>
      <c r="K17" s="4">
        <v>79</v>
      </c>
      <c r="L17" s="4">
        <v>65</v>
      </c>
      <c r="M17" s="5">
        <f t="shared" si="1"/>
        <v>82.278481012658233</v>
      </c>
      <c r="N17" s="4">
        <v>47</v>
      </c>
      <c r="O17" s="4">
        <v>36</v>
      </c>
      <c r="P17" s="5">
        <f t="shared" si="2"/>
        <v>76.59574468085107</v>
      </c>
      <c r="Q17" s="4">
        <v>75</v>
      </c>
      <c r="R17" s="4">
        <v>51</v>
      </c>
      <c r="S17" s="5">
        <f t="shared" si="3"/>
        <v>68</v>
      </c>
      <c r="T17" s="4">
        <v>187</v>
      </c>
      <c r="U17" s="4">
        <v>116</v>
      </c>
      <c r="V17" s="5">
        <f t="shared" si="4"/>
        <v>62.032085561497333</v>
      </c>
      <c r="W17" s="4">
        <v>77</v>
      </c>
      <c r="X17" s="4">
        <v>58</v>
      </c>
      <c r="Y17" s="5">
        <f t="shared" si="5"/>
        <v>75.324675324675326</v>
      </c>
      <c r="Z17" s="4">
        <v>28</v>
      </c>
      <c r="AA17" s="4">
        <v>16</v>
      </c>
      <c r="AB17" s="5">
        <f t="shared" si="6"/>
        <v>57.142857142857139</v>
      </c>
      <c r="AC17" s="4">
        <v>25</v>
      </c>
      <c r="AD17" s="6">
        <v>45008.21174554398</v>
      </c>
      <c r="AE17" s="6" t="s">
        <v>86</v>
      </c>
      <c r="AF17" s="2">
        <f t="shared" si="7"/>
        <v>111</v>
      </c>
      <c r="AG17" s="7" t="s">
        <v>87</v>
      </c>
      <c r="AH17" s="7" t="s">
        <v>78</v>
      </c>
    </row>
    <row r="18" spans="1:34" s="8" customFormat="1" x14ac:dyDescent="0.2">
      <c r="A18" s="2">
        <v>115</v>
      </c>
      <c r="B18" s="2" t="s">
        <v>137</v>
      </c>
      <c r="C18" s="3" t="s">
        <v>138</v>
      </c>
      <c r="D18" s="2" t="s">
        <v>202</v>
      </c>
      <c r="E18" s="2">
        <v>6</v>
      </c>
      <c r="F18" s="2" t="s">
        <v>208</v>
      </c>
      <c r="G18" s="3" t="s">
        <v>50</v>
      </c>
      <c r="H18" s="4">
        <v>488</v>
      </c>
      <c r="I18" s="4">
        <v>314</v>
      </c>
      <c r="J18" s="5">
        <f t="shared" si="0"/>
        <v>64.344262295081961</v>
      </c>
      <c r="K18" s="4">
        <v>90</v>
      </c>
      <c r="L18" s="4">
        <v>52</v>
      </c>
      <c r="M18" s="5">
        <f t="shared" si="1"/>
        <v>57.777777777777771</v>
      </c>
      <c r="N18" s="4">
        <v>41</v>
      </c>
      <c r="O18" s="4">
        <v>40</v>
      </c>
      <c r="P18" s="5">
        <f t="shared" si="2"/>
        <v>97.560975609756099</v>
      </c>
      <c r="Q18" s="4">
        <v>62</v>
      </c>
      <c r="R18" s="4">
        <v>43</v>
      </c>
      <c r="S18" s="5">
        <f t="shared" si="3"/>
        <v>69.354838709677423</v>
      </c>
      <c r="T18" s="4">
        <v>197</v>
      </c>
      <c r="U18" s="4">
        <v>122</v>
      </c>
      <c r="V18" s="5">
        <f t="shared" si="4"/>
        <v>61.928934010152282</v>
      </c>
      <c r="W18" s="4">
        <v>64</v>
      </c>
      <c r="X18" s="4">
        <v>44</v>
      </c>
      <c r="Y18" s="5">
        <f t="shared" si="5"/>
        <v>68.75</v>
      </c>
      <c r="Z18" s="4">
        <v>34</v>
      </c>
      <c r="AA18" s="4">
        <v>13</v>
      </c>
      <c r="AB18" s="5">
        <f t="shared" si="6"/>
        <v>38.235294117647058</v>
      </c>
      <c r="AC18" s="4">
        <v>1</v>
      </c>
      <c r="AD18" s="6">
        <v>45008.206987951387</v>
      </c>
      <c r="AE18" s="6" t="s">
        <v>86</v>
      </c>
      <c r="AF18" s="2">
        <f t="shared" si="7"/>
        <v>115</v>
      </c>
      <c r="AG18" s="7" t="s">
        <v>87</v>
      </c>
      <c r="AH18" s="7" t="s">
        <v>78</v>
      </c>
    </row>
    <row r="19" spans="1:34" s="8" customFormat="1" x14ac:dyDescent="0.2">
      <c r="A19" s="2">
        <v>119</v>
      </c>
      <c r="B19" s="2" t="s">
        <v>139</v>
      </c>
      <c r="C19" s="3" t="s">
        <v>140</v>
      </c>
      <c r="D19" s="2" t="s">
        <v>202</v>
      </c>
      <c r="E19" s="2">
        <v>6</v>
      </c>
      <c r="F19" s="2" t="s">
        <v>208</v>
      </c>
      <c r="G19" s="3" t="s">
        <v>50</v>
      </c>
      <c r="H19" s="4">
        <v>1056</v>
      </c>
      <c r="I19" s="4">
        <v>601</v>
      </c>
      <c r="J19" s="5">
        <f t="shared" si="0"/>
        <v>56.912878787878782</v>
      </c>
      <c r="K19" s="4">
        <v>169</v>
      </c>
      <c r="L19" s="4">
        <v>99</v>
      </c>
      <c r="M19" s="5">
        <f t="shared" si="1"/>
        <v>58.57988165680473</v>
      </c>
      <c r="N19" s="4">
        <v>117</v>
      </c>
      <c r="O19" s="4">
        <v>101</v>
      </c>
      <c r="P19" s="5">
        <f t="shared" si="2"/>
        <v>86.324786324786331</v>
      </c>
      <c r="Q19" s="4">
        <v>87</v>
      </c>
      <c r="R19" s="4">
        <v>81</v>
      </c>
      <c r="S19" s="5">
        <f t="shared" si="3"/>
        <v>93.103448275862064</v>
      </c>
      <c r="T19" s="4">
        <v>462</v>
      </c>
      <c r="U19" s="4">
        <v>245</v>
      </c>
      <c r="V19" s="5">
        <f t="shared" si="4"/>
        <v>53.030303030303031</v>
      </c>
      <c r="W19" s="4">
        <v>163</v>
      </c>
      <c r="X19" s="4">
        <v>49</v>
      </c>
      <c r="Y19" s="5">
        <f t="shared" si="5"/>
        <v>30.061349693251532</v>
      </c>
      <c r="Z19" s="4">
        <v>58</v>
      </c>
      <c r="AA19" s="4">
        <v>26</v>
      </c>
      <c r="AB19" s="5">
        <f t="shared" si="6"/>
        <v>44.827586206896555</v>
      </c>
      <c r="AC19" s="4">
        <v>28</v>
      </c>
      <c r="AD19" s="6">
        <v>45008.208915162038</v>
      </c>
      <c r="AE19" s="6">
        <v>45029</v>
      </c>
      <c r="AF19" s="2">
        <f t="shared" si="7"/>
        <v>119</v>
      </c>
      <c r="AG19" s="7" t="s">
        <v>87</v>
      </c>
      <c r="AH19" s="7" t="s">
        <v>78</v>
      </c>
    </row>
    <row r="20" spans="1:34" s="8" customFormat="1" x14ac:dyDescent="0.2">
      <c r="A20" s="2">
        <v>120</v>
      </c>
      <c r="B20" s="2" t="s">
        <v>141</v>
      </c>
      <c r="C20" s="3" t="s">
        <v>142</v>
      </c>
      <c r="D20" s="2" t="s">
        <v>202</v>
      </c>
      <c r="E20" s="2">
        <v>9</v>
      </c>
      <c r="F20" s="2" t="s">
        <v>206</v>
      </c>
      <c r="G20" s="3" t="s">
        <v>50</v>
      </c>
      <c r="H20" s="4">
        <v>4411</v>
      </c>
      <c r="I20" s="4">
        <v>2367</v>
      </c>
      <c r="J20" s="5">
        <f t="shared" si="0"/>
        <v>53.661301292223982</v>
      </c>
      <c r="K20" s="4">
        <v>641</v>
      </c>
      <c r="L20" s="4">
        <v>381</v>
      </c>
      <c r="M20" s="5">
        <f t="shared" si="1"/>
        <v>59.438377535101402</v>
      </c>
      <c r="N20" s="4">
        <v>803</v>
      </c>
      <c r="O20" s="4">
        <v>478</v>
      </c>
      <c r="P20" s="5">
        <f t="shared" si="2"/>
        <v>59.526774595267753</v>
      </c>
      <c r="Q20" s="4">
        <v>574</v>
      </c>
      <c r="R20" s="4">
        <v>355</v>
      </c>
      <c r="S20" s="5">
        <f t="shared" si="3"/>
        <v>61.846689895470384</v>
      </c>
      <c r="T20" s="4">
        <v>1633</v>
      </c>
      <c r="U20" s="4">
        <v>842</v>
      </c>
      <c r="V20" s="5">
        <f t="shared" si="4"/>
        <v>51.561543172075929</v>
      </c>
      <c r="W20" s="4">
        <v>358</v>
      </c>
      <c r="X20" s="4">
        <v>172</v>
      </c>
      <c r="Y20" s="5">
        <f t="shared" si="5"/>
        <v>48.044692737430168</v>
      </c>
      <c r="Z20" s="4">
        <v>402</v>
      </c>
      <c r="AA20" s="4">
        <v>139</v>
      </c>
      <c r="AB20" s="5">
        <f t="shared" si="6"/>
        <v>34.577114427860693</v>
      </c>
      <c r="AC20" s="4">
        <v>39</v>
      </c>
      <c r="AD20" s="6">
        <v>45008.190313055558</v>
      </c>
      <c r="AE20" s="6" t="s">
        <v>86</v>
      </c>
      <c r="AF20" s="2">
        <f t="shared" si="7"/>
        <v>120</v>
      </c>
      <c r="AG20" s="7" t="s">
        <v>87</v>
      </c>
      <c r="AH20" s="7" t="s">
        <v>78</v>
      </c>
    </row>
    <row r="21" spans="1:34" s="8" customFormat="1" x14ac:dyDescent="0.2">
      <c r="A21" s="2">
        <v>121</v>
      </c>
      <c r="B21" s="2" t="s">
        <v>143</v>
      </c>
      <c r="C21" s="3" t="s">
        <v>144</v>
      </c>
      <c r="D21" s="2" t="s">
        <v>205</v>
      </c>
      <c r="E21" s="2">
        <v>8</v>
      </c>
      <c r="F21" s="2" t="s">
        <v>206</v>
      </c>
      <c r="G21" s="3" t="s">
        <v>50</v>
      </c>
      <c r="H21" s="4">
        <v>782</v>
      </c>
      <c r="I21" s="4">
        <v>389</v>
      </c>
      <c r="J21" s="5">
        <f t="shared" si="0"/>
        <v>49.744245524296673</v>
      </c>
      <c r="K21" s="4">
        <v>105</v>
      </c>
      <c r="L21" s="4">
        <v>53</v>
      </c>
      <c r="M21" s="5">
        <f t="shared" si="1"/>
        <v>50.476190476190474</v>
      </c>
      <c r="N21" s="4">
        <v>105</v>
      </c>
      <c r="O21" s="4">
        <v>73</v>
      </c>
      <c r="P21" s="5">
        <f t="shared" si="2"/>
        <v>69.523809523809518</v>
      </c>
      <c r="Q21" s="4">
        <v>98</v>
      </c>
      <c r="R21" s="4">
        <v>51</v>
      </c>
      <c r="S21" s="5">
        <f t="shared" si="3"/>
        <v>52.040816326530617</v>
      </c>
      <c r="T21" s="4">
        <v>288</v>
      </c>
      <c r="U21" s="4">
        <v>128</v>
      </c>
      <c r="V21" s="5">
        <f t="shared" si="4"/>
        <v>44.444444444444443</v>
      </c>
      <c r="W21" s="4">
        <v>38</v>
      </c>
      <c r="X21" s="4">
        <v>26</v>
      </c>
      <c r="Y21" s="5">
        <f t="shared" si="5"/>
        <v>68.421052631578945</v>
      </c>
      <c r="Z21" s="4">
        <v>148</v>
      </c>
      <c r="AA21" s="4">
        <v>58</v>
      </c>
      <c r="AB21" s="5">
        <f t="shared" si="6"/>
        <v>39.189189189189186</v>
      </c>
      <c r="AC21" s="4">
        <v>37</v>
      </c>
      <c r="AD21" s="6">
        <v>44992.180521550923</v>
      </c>
      <c r="AE21" s="6" t="s">
        <v>88</v>
      </c>
      <c r="AF21" s="2">
        <f t="shared" si="7"/>
        <v>121</v>
      </c>
      <c r="AG21" s="7" t="s">
        <v>67</v>
      </c>
      <c r="AH21" s="7" t="s">
        <v>85</v>
      </c>
    </row>
    <row r="22" spans="1:34" s="8" customFormat="1" x14ac:dyDescent="0.2">
      <c r="A22" s="2">
        <v>122</v>
      </c>
      <c r="B22" s="2" t="s">
        <v>145</v>
      </c>
      <c r="C22" s="3" t="s">
        <v>146</v>
      </c>
      <c r="D22" s="2" t="s">
        <v>202</v>
      </c>
      <c r="E22" s="2">
        <v>6</v>
      </c>
      <c r="F22" s="2" t="s">
        <v>208</v>
      </c>
      <c r="G22" s="3" t="s">
        <v>50</v>
      </c>
      <c r="H22" s="4">
        <v>537</v>
      </c>
      <c r="I22" s="4">
        <v>266</v>
      </c>
      <c r="J22" s="5">
        <f t="shared" si="0"/>
        <v>49.534450651769085</v>
      </c>
      <c r="K22" s="4">
        <v>84</v>
      </c>
      <c r="L22" s="4">
        <v>38</v>
      </c>
      <c r="M22" s="5">
        <f t="shared" si="1"/>
        <v>45.238095238095241</v>
      </c>
      <c r="N22" s="4">
        <v>58</v>
      </c>
      <c r="O22" s="4">
        <v>28</v>
      </c>
      <c r="P22" s="5">
        <f t="shared" si="2"/>
        <v>48.275862068965516</v>
      </c>
      <c r="Q22" s="4">
        <v>92</v>
      </c>
      <c r="R22" s="4">
        <v>61</v>
      </c>
      <c r="S22" s="5">
        <f t="shared" si="3"/>
        <v>66.304347826086953</v>
      </c>
      <c r="T22" s="4">
        <v>174</v>
      </c>
      <c r="U22" s="4">
        <v>81</v>
      </c>
      <c r="V22" s="5">
        <f t="shared" si="4"/>
        <v>46.551724137931032</v>
      </c>
      <c r="W22" s="4">
        <v>69</v>
      </c>
      <c r="X22" s="4">
        <v>35</v>
      </c>
      <c r="Y22" s="5">
        <f t="shared" si="5"/>
        <v>50.724637681159422</v>
      </c>
      <c r="Z22" s="4">
        <v>60</v>
      </c>
      <c r="AA22" s="4">
        <v>23</v>
      </c>
      <c r="AB22" s="5">
        <f t="shared" si="6"/>
        <v>38.333333333333336</v>
      </c>
      <c r="AC22" s="4">
        <v>19</v>
      </c>
      <c r="AD22" s="6">
        <v>45008.204958645831</v>
      </c>
      <c r="AE22" s="6" t="s">
        <v>86</v>
      </c>
      <c r="AF22" s="2">
        <f t="shared" si="7"/>
        <v>122</v>
      </c>
      <c r="AG22" s="7" t="s">
        <v>87</v>
      </c>
      <c r="AH22" s="7" t="s">
        <v>78</v>
      </c>
    </row>
    <row r="23" spans="1:34" s="8" customFormat="1" x14ac:dyDescent="0.2">
      <c r="A23" s="2">
        <v>123</v>
      </c>
      <c r="B23" s="2" t="s">
        <v>147</v>
      </c>
      <c r="C23" s="3" t="s">
        <v>148</v>
      </c>
      <c r="D23" s="2" t="s">
        <v>202</v>
      </c>
      <c r="E23" s="2">
        <v>6</v>
      </c>
      <c r="F23" s="2" t="s">
        <v>208</v>
      </c>
      <c r="G23" s="3" t="s">
        <v>50</v>
      </c>
      <c r="H23" s="4">
        <v>393</v>
      </c>
      <c r="I23" s="4">
        <v>192</v>
      </c>
      <c r="J23" s="5">
        <f t="shared" si="0"/>
        <v>48.854961832061065</v>
      </c>
      <c r="K23" s="4">
        <v>90</v>
      </c>
      <c r="L23" s="4">
        <v>38</v>
      </c>
      <c r="M23" s="5">
        <f t="shared" si="1"/>
        <v>42.222222222222221</v>
      </c>
      <c r="N23" s="4">
        <v>86</v>
      </c>
      <c r="O23" s="4">
        <v>33</v>
      </c>
      <c r="P23" s="5">
        <f t="shared" si="2"/>
        <v>38.372093023255815</v>
      </c>
      <c r="Q23" s="4">
        <v>19</v>
      </c>
      <c r="R23" s="4">
        <v>16</v>
      </c>
      <c r="S23" s="5">
        <f t="shared" si="3"/>
        <v>84.210526315789465</v>
      </c>
      <c r="T23" s="4">
        <v>147</v>
      </c>
      <c r="U23" s="4">
        <v>73</v>
      </c>
      <c r="V23" s="5">
        <f t="shared" si="4"/>
        <v>49.65986394557823</v>
      </c>
      <c r="W23" s="4">
        <v>34</v>
      </c>
      <c r="X23" s="4">
        <v>27</v>
      </c>
      <c r="Y23" s="5">
        <f t="shared" si="5"/>
        <v>79.411764705882348</v>
      </c>
      <c r="Z23" s="4">
        <v>17</v>
      </c>
      <c r="AA23" s="4">
        <v>5</v>
      </c>
      <c r="AB23" s="5">
        <f t="shared" si="6"/>
        <v>29.411764705882355</v>
      </c>
      <c r="AC23" s="4">
        <v>1</v>
      </c>
      <c r="AD23" s="6">
        <v>45008.231964236111</v>
      </c>
      <c r="AE23" s="6" t="s">
        <v>86</v>
      </c>
      <c r="AF23" s="2">
        <f t="shared" si="7"/>
        <v>123</v>
      </c>
      <c r="AG23" s="7" t="s">
        <v>87</v>
      </c>
      <c r="AH23" s="7" t="s">
        <v>78</v>
      </c>
    </row>
    <row r="24" spans="1:34" s="8" customFormat="1" x14ac:dyDescent="0.2">
      <c r="A24" s="2">
        <v>125</v>
      </c>
      <c r="B24" s="2" t="s">
        <v>149</v>
      </c>
      <c r="C24" s="3" t="s">
        <v>150</v>
      </c>
      <c r="D24" s="2" t="s">
        <v>204</v>
      </c>
      <c r="E24" s="2">
        <v>8</v>
      </c>
      <c r="F24" s="2" t="s">
        <v>203</v>
      </c>
      <c r="G24" s="3" t="s">
        <v>50</v>
      </c>
      <c r="H24" s="4">
        <v>1187</v>
      </c>
      <c r="I24" s="4">
        <v>527</v>
      </c>
      <c r="J24" s="5">
        <f t="shared" si="0"/>
        <v>44.397641112047175</v>
      </c>
      <c r="K24" s="4">
        <v>157</v>
      </c>
      <c r="L24" s="4">
        <v>77</v>
      </c>
      <c r="M24" s="5">
        <f t="shared" si="1"/>
        <v>49.044585987261144</v>
      </c>
      <c r="N24" s="4">
        <v>177</v>
      </c>
      <c r="O24" s="4">
        <v>118</v>
      </c>
      <c r="P24" s="5">
        <f t="shared" si="2"/>
        <v>66.666666666666657</v>
      </c>
      <c r="Q24" s="4">
        <v>151</v>
      </c>
      <c r="R24" s="4">
        <v>64</v>
      </c>
      <c r="S24" s="5">
        <f t="shared" si="3"/>
        <v>42.384105960264904</v>
      </c>
      <c r="T24" s="4">
        <v>444</v>
      </c>
      <c r="U24" s="4">
        <v>150</v>
      </c>
      <c r="V24" s="5">
        <f t="shared" si="4"/>
        <v>33.783783783783782</v>
      </c>
      <c r="W24" s="4">
        <v>47</v>
      </c>
      <c r="X24" s="4">
        <v>20</v>
      </c>
      <c r="Y24" s="5">
        <f t="shared" si="5"/>
        <v>42.553191489361701</v>
      </c>
      <c r="Z24" s="4">
        <v>211</v>
      </c>
      <c r="AA24" s="4">
        <v>98</v>
      </c>
      <c r="AB24" s="5">
        <f t="shared" si="6"/>
        <v>46.445497630331758</v>
      </c>
      <c r="AC24" s="4">
        <v>27</v>
      </c>
      <c r="AD24" s="6">
        <v>45008.195640509257</v>
      </c>
      <c r="AE24" s="6" t="s">
        <v>86</v>
      </c>
      <c r="AF24" s="2">
        <f t="shared" si="7"/>
        <v>125</v>
      </c>
      <c r="AG24" s="7" t="s">
        <v>87</v>
      </c>
      <c r="AH24" s="7" t="s">
        <v>78</v>
      </c>
    </row>
    <row r="25" spans="1:34" s="8" customFormat="1" x14ac:dyDescent="0.2">
      <c r="A25" s="2">
        <v>126</v>
      </c>
      <c r="B25" s="2" t="s">
        <v>151</v>
      </c>
      <c r="C25" s="3" t="s">
        <v>152</v>
      </c>
      <c r="D25" s="2" t="s">
        <v>202</v>
      </c>
      <c r="E25" s="2">
        <v>6</v>
      </c>
      <c r="F25" s="2" t="s">
        <v>208</v>
      </c>
      <c r="G25" s="3" t="s">
        <v>50</v>
      </c>
      <c r="H25" s="4">
        <v>4151</v>
      </c>
      <c r="I25" s="4">
        <v>1662</v>
      </c>
      <c r="J25" s="5">
        <f t="shared" si="0"/>
        <v>40.038544928932787</v>
      </c>
      <c r="K25" s="4">
        <v>634</v>
      </c>
      <c r="L25" s="4">
        <v>200</v>
      </c>
      <c r="M25" s="5">
        <f t="shared" si="1"/>
        <v>31.545741324921135</v>
      </c>
      <c r="N25" s="4">
        <v>716</v>
      </c>
      <c r="O25" s="4">
        <v>297</v>
      </c>
      <c r="P25" s="5">
        <f t="shared" si="2"/>
        <v>41.480446927374302</v>
      </c>
      <c r="Q25" s="4">
        <v>527</v>
      </c>
      <c r="R25" s="4">
        <v>436</v>
      </c>
      <c r="S25" s="5">
        <f t="shared" si="3"/>
        <v>82.732447817836814</v>
      </c>
      <c r="T25" s="4">
        <v>1540</v>
      </c>
      <c r="U25" s="4">
        <v>487</v>
      </c>
      <c r="V25" s="5">
        <f t="shared" si="4"/>
        <v>31.623376623376625</v>
      </c>
      <c r="W25" s="4">
        <v>396</v>
      </c>
      <c r="X25" s="4">
        <v>172</v>
      </c>
      <c r="Y25" s="5">
        <f t="shared" si="5"/>
        <v>43.43434343434344</v>
      </c>
      <c r="Z25" s="4">
        <v>338</v>
      </c>
      <c r="AA25" s="4">
        <v>70</v>
      </c>
      <c r="AB25" s="5">
        <f t="shared" si="6"/>
        <v>20.710059171597635</v>
      </c>
      <c r="AC25" s="4">
        <v>17</v>
      </c>
      <c r="AD25" s="6">
        <v>45008.19344949074</v>
      </c>
      <c r="AE25" s="6" t="s">
        <v>86</v>
      </c>
      <c r="AF25" s="2">
        <f t="shared" si="7"/>
        <v>126</v>
      </c>
      <c r="AG25" s="7" t="s">
        <v>87</v>
      </c>
      <c r="AH25" s="7" t="s">
        <v>78</v>
      </c>
    </row>
    <row r="26" spans="1:34" s="8" customFormat="1" x14ac:dyDescent="0.2">
      <c r="A26" s="2">
        <v>113</v>
      </c>
      <c r="B26" s="2" t="s">
        <v>153</v>
      </c>
      <c r="C26" s="3" t="s">
        <v>154</v>
      </c>
      <c r="D26" s="2" t="s">
        <v>202</v>
      </c>
      <c r="E26" s="2">
        <v>6</v>
      </c>
      <c r="F26" s="2" t="s">
        <v>208</v>
      </c>
      <c r="G26" s="3" t="s">
        <v>50</v>
      </c>
      <c r="H26" s="4">
        <v>691</v>
      </c>
      <c r="I26" s="4">
        <v>455</v>
      </c>
      <c r="J26" s="5">
        <f t="shared" si="0"/>
        <v>65.846599131693196</v>
      </c>
      <c r="K26" s="4">
        <v>90</v>
      </c>
      <c r="L26" s="4">
        <v>69</v>
      </c>
      <c r="M26" s="5">
        <f t="shared" si="1"/>
        <v>76.666666666666671</v>
      </c>
      <c r="N26" s="4">
        <v>31</v>
      </c>
      <c r="O26" s="4">
        <v>26</v>
      </c>
      <c r="P26" s="5">
        <f t="shared" si="2"/>
        <v>83.870967741935488</v>
      </c>
      <c r="Q26" s="4">
        <v>193</v>
      </c>
      <c r="R26" s="4">
        <v>143</v>
      </c>
      <c r="S26" s="5">
        <f t="shared" si="3"/>
        <v>74.093264248704656</v>
      </c>
      <c r="T26" s="4">
        <v>181</v>
      </c>
      <c r="U26" s="4">
        <v>119</v>
      </c>
      <c r="V26" s="5">
        <f t="shared" si="4"/>
        <v>65.745856353591165</v>
      </c>
      <c r="W26" s="4">
        <v>86</v>
      </c>
      <c r="X26" s="4">
        <v>49</v>
      </c>
      <c r="Y26" s="5">
        <f t="shared" si="5"/>
        <v>56.97674418604651</v>
      </c>
      <c r="Z26" s="4">
        <v>110</v>
      </c>
      <c r="AA26" s="4">
        <v>49</v>
      </c>
      <c r="AB26" s="5">
        <f t="shared" si="6"/>
        <v>44.545454545454547</v>
      </c>
      <c r="AC26" s="4">
        <v>21</v>
      </c>
      <c r="AD26" s="6">
        <v>45008.229936793985</v>
      </c>
      <c r="AE26" s="6">
        <v>45029</v>
      </c>
      <c r="AF26" s="2">
        <f t="shared" si="7"/>
        <v>113</v>
      </c>
      <c r="AG26" s="7" t="s">
        <v>87</v>
      </c>
      <c r="AH26" s="7" t="s">
        <v>78</v>
      </c>
    </row>
    <row r="27" spans="1:34" s="8" customFormat="1" x14ac:dyDescent="0.2">
      <c r="A27" s="2">
        <v>146</v>
      </c>
      <c r="B27" s="2" t="s">
        <v>155</v>
      </c>
      <c r="C27" s="3" t="s">
        <v>156</v>
      </c>
      <c r="D27" s="2" t="s">
        <v>209</v>
      </c>
      <c r="E27" s="2">
        <v>3</v>
      </c>
      <c r="F27" s="2" t="s">
        <v>210</v>
      </c>
      <c r="G27" s="3" t="s">
        <v>51</v>
      </c>
      <c r="H27" s="4">
        <v>291</v>
      </c>
      <c r="I27" s="4">
        <v>191</v>
      </c>
      <c r="J27" s="5">
        <f t="shared" si="0"/>
        <v>65.635738831615114</v>
      </c>
      <c r="K27" s="4">
        <v>48</v>
      </c>
      <c r="L27" s="4">
        <v>27</v>
      </c>
      <c r="M27" s="5">
        <f t="shared" si="1"/>
        <v>56.25</v>
      </c>
      <c r="N27" s="4">
        <v>23</v>
      </c>
      <c r="O27" s="4">
        <v>23</v>
      </c>
      <c r="P27" s="5">
        <f t="shared" si="2"/>
        <v>100</v>
      </c>
      <c r="Q27" s="4">
        <v>26</v>
      </c>
      <c r="R27" s="4">
        <v>26</v>
      </c>
      <c r="S27" s="5">
        <f t="shared" si="3"/>
        <v>100</v>
      </c>
      <c r="T27" s="4">
        <v>130</v>
      </c>
      <c r="U27" s="4">
        <v>63</v>
      </c>
      <c r="V27" s="5">
        <f t="shared" si="4"/>
        <v>48.46153846153846</v>
      </c>
      <c r="W27" s="4">
        <v>47</v>
      </c>
      <c r="X27" s="4">
        <v>39</v>
      </c>
      <c r="Y27" s="5">
        <f t="shared" si="5"/>
        <v>82.978723404255319</v>
      </c>
      <c r="Z27" s="4">
        <v>17</v>
      </c>
      <c r="AA27" s="4">
        <v>13</v>
      </c>
      <c r="AB27" s="5">
        <f t="shared" si="6"/>
        <v>76.470588235294116</v>
      </c>
      <c r="AC27" s="4">
        <v>11</v>
      </c>
      <c r="AD27" s="6">
        <v>44995.356466909725</v>
      </c>
      <c r="AE27" s="6" t="s">
        <v>89</v>
      </c>
      <c r="AF27" s="2">
        <f t="shared" si="7"/>
        <v>146</v>
      </c>
      <c r="AG27" s="7" t="s">
        <v>90</v>
      </c>
      <c r="AH27" s="7" t="s">
        <v>91</v>
      </c>
    </row>
    <row r="28" spans="1:34" s="8" customFormat="1" x14ac:dyDescent="0.2">
      <c r="A28" s="2">
        <v>147</v>
      </c>
      <c r="B28" s="2" t="s">
        <v>157</v>
      </c>
      <c r="C28" s="3" t="s">
        <v>158</v>
      </c>
      <c r="D28" s="2" t="s">
        <v>209</v>
      </c>
      <c r="E28" s="2">
        <v>3</v>
      </c>
      <c r="F28" s="2" t="s">
        <v>210</v>
      </c>
      <c r="G28" s="3" t="s">
        <v>51</v>
      </c>
      <c r="H28" s="4">
        <v>437</v>
      </c>
      <c r="I28" s="4">
        <v>286</v>
      </c>
      <c r="J28" s="5">
        <f t="shared" si="0"/>
        <v>65.446224256292908</v>
      </c>
      <c r="K28" s="4">
        <v>48</v>
      </c>
      <c r="L28" s="4">
        <v>41</v>
      </c>
      <c r="M28" s="5">
        <f t="shared" si="1"/>
        <v>85.416666666666657</v>
      </c>
      <c r="N28" s="4">
        <v>43</v>
      </c>
      <c r="O28" s="4">
        <v>42</v>
      </c>
      <c r="P28" s="5">
        <f t="shared" si="2"/>
        <v>97.674418604651152</v>
      </c>
      <c r="Q28" s="4">
        <v>3</v>
      </c>
      <c r="R28" s="4">
        <v>3</v>
      </c>
      <c r="S28" s="5">
        <f t="shared" si="3"/>
        <v>100</v>
      </c>
      <c r="T28" s="4">
        <v>262</v>
      </c>
      <c r="U28" s="4">
        <v>161</v>
      </c>
      <c r="V28" s="5">
        <f t="shared" si="4"/>
        <v>61.450381679389309</v>
      </c>
      <c r="W28" s="4">
        <v>57</v>
      </c>
      <c r="X28" s="4">
        <v>24</v>
      </c>
      <c r="Y28" s="5">
        <f t="shared" si="5"/>
        <v>42.105263157894733</v>
      </c>
      <c r="Z28" s="4">
        <v>24</v>
      </c>
      <c r="AA28" s="4">
        <v>15</v>
      </c>
      <c r="AB28" s="5">
        <f t="shared" si="6"/>
        <v>62.5</v>
      </c>
      <c r="AC28" s="4">
        <v>1</v>
      </c>
      <c r="AD28" s="6">
        <v>44995.343771273147</v>
      </c>
      <c r="AE28" s="6" t="s">
        <v>89</v>
      </c>
      <c r="AF28" s="2">
        <f t="shared" si="7"/>
        <v>147</v>
      </c>
      <c r="AG28" s="7" t="s">
        <v>90</v>
      </c>
      <c r="AH28" s="7" t="s">
        <v>91</v>
      </c>
    </row>
    <row r="29" spans="1:34" s="8" customFormat="1" x14ac:dyDescent="0.2">
      <c r="A29" s="2">
        <v>148</v>
      </c>
      <c r="B29" s="2" t="s">
        <v>159</v>
      </c>
      <c r="C29" s="3" t="s">
        <v>160</v>
      </c>
      <c r="D29" s="2" t="s">
        <v>209</v>
      </c>
      <c r="E29" s="2">
        <v>3</v>
      </c>
      <c r="F29" s="2" t="s">
        <v>210</v>
      </c>
      <c r="G29" s="3" t="s">
        <v>51</v>
      </c>
      <c r="H29" s="4">
        <v>3988</v>
      </c>
      <c r="I29" s="4">
        <v>2424</v>
      </c>
      <c r="J29" s="5">
        <f t="shared" si="0"/>
        <v>60.782347041123373</v>
      </c>
      <c r="K29" s="4">
        <v>638</v>
      </c>
      <c r="L29" s="4">
        <v>373</v>
      </c>
      <c r="M29" s="5">
        <f t="shared" si="1"/>
        <v>58.463949843260188</v>
      </c>
      <c r="N29" s="4">
        <v>577</v>
      </c>
      <c r="O29" s="4">
        <v>515</v>
      </c>
      <c r="P29" s="5">
        <f t="shared" si="2"/>
        <v>89.254766031195842</v>
      </c>
      <c r="Q29" s="4">
        <v>432</v>
      </c>
      <c r="R29" s="4">
        <v>326</v>
      </c>
      <c r="S29" s="5">
        <f t="shared" si="3"/>
        <v>75.462962962962962</v>
      </c>
      <c r="T29" s="4">
        <v>1475</v>
      </c>
      <c r="U29" s="4">
        <v>731</v>
      </c>
      <c r="V29" s="5">
        <f t="shared" si="4"/>
        <v>49.559322033898304</v>
      </c>
      <c r="W29" s="4">
        <v>593</v>
      </c>
      <c r="X29" s="4">
        <v>316</v>
      </c>
      <c r="Y29" s="5">
        <f t="shared" si="5"/>
        <v>53.288364249578414</v>
      </c>
      <c r="Z29" s="4">
        <v>273</v>
      </c>
      <c r="AA29" s="4">
        <v>163</v>
      </c>
      <c r="AB29" s="5">
        <f t="shared" si="6"/>
        <v>59.706959706959708</v>
      </c>
      <c r="AC29" s="4">
        <v>133</v>
      </c>
      <c r="AD29" s="6">
        <v>44995.332091793978</v>
      </c>
      <c r="AE29" s="6" t="s">
        <v>89</v>
      </c>
      <c r="AF29" s="2">
        <f t="shared" si="7"/>
        <v>148</v>
      </c>
      <c r="AG29" s="7" t="s">
        <v>90</v>
      </c>
      <c r="AH29" s="7" t="s">
        <v>91</v>
      </c>
    </row>
    <row r="30" spans="1:34" s="8" customFormat="1" x14ac:dyDescent="0.2">
      <c r="A30" s="2">
        <v>149</v>
      </c>
      <c r="B30" s="2" t="s">
        <v>161</v>
      </c>
      <c r="C30" s="3" t="s">
        <v>162</v>
      </c>
      <c r="D30" s="2" t="s">
        <v>209</v>
      </c>
      <c r="E30" s="2">
        <v>3</v>
      </c>
      <c r="F30" s="2" t="s">
        <v>210</v>
      </c>
      <c r="G30" s="3" t="s">
        <v>51</v>
      </c>
      <c r="H30" s="4">
        <v>329</v>
      </c>
      <c r="I30" s="4">
        <v>181</v>
      </c>
      <c r="J30" s="5">
        <f t="shared" si="0"/>
        <v>55.015197568389063</v>
      </c>
      <c r="K30" s="4">
        <v>44</v>
      </c>
      <c r="L30" s="4">
        <v>26</v>
      </c>
      <c r="M30" s="5">
        <f t="shared" si="1"/>
        <v>59.090909090909093</v>
      </c>
      <c r="N30" s="4">
        <v>17</v>
      </c>
      <c r="O30" s="4">
        <v>17</v>
      </c>
      <c r="P30" s="5">
        <f t="shared" si="2"/>
        <v>100</v>
      </c>
      <c r="Q30" s="4">
        <v>25</v>
      </c>
      <c r="R30" s="4">
        <v>18</v>
      </c>
      <c r="S30" s="5">
        <f t="shared" si="3"/>
        <v>72</v>
      </c>
      <c r="T30" s="4">
        <v>157</v>
      </c>
      <c r="U30" s="4">
        <v>58</v>
      </c>
      <c r="V30" s="5">
        <f t="shared" si="4"/>
        <v>36.942675159235669</v>
      </c>
      <c r="W30" s="4">
        <v>32</v>
      </c>
      <c r="X30" s="4">
        <v>31</v>
      </c>
      <c r="Y30" s="5">
        <f t="shared" si="5"/>
        <v>96.875</v>
      </c>
      <c r="Z30" s="4">
        <v>54</v>
      </c>
      <c r="AA30" s="4">
        <v>31</v>
      </c>
      <c r="AB30" s="5">
        <f t="shared" si="6"/>
        <v>57.407407407407405</v>
      </c>
      <c r="AC30" s="4">
        <v>3</v>
      </c>
      <c r="AD30" s="6">
        <v>44995.338612280095</v>
      </c>
      <c r="AE30" s="6" t="s">
        <v>89</v>
      </c>
      <c r="AF30" s="2">
        <f t="shared" si="7"/>
        <v>149</v>
      </c>
      <c r="AG30" s="7" t="s">
        <v>90</v>
      </c>
      <c r="AH30" s="7" t="s">
        <v>91</v>
      </c>
    </row>
    <row r="31" spans="1:34" s="8" customFormat="1" x14ac:dyDescent="0.2">
      <c r="A31" s="2">
        <v>150</v>
      </c>
      <c r="B31" s="2" t="s">
        <v>163</v>
      </c>
      <c r="C31" s="3" t="s">
        <v>164</v>
      </c>
      <c r="D31" s="2" t="s">
        <v>209</v>
      </c>
      <c r="E31" s="2">
        <v>3</v>
      </c>
      <c r="F31" s="2" t="s">
        <v>210</v>
      </c>
      <c r="G31" s="3" t="s">
        <v>51</v>
      </c>
      <c r="H31" s="4">
        <v>371</v>
      </c>
      <c r="I31" s="4">
        <v>192</v>
      </c>
      <c r="J31" s="5">
        <f t="shared" si="0"/>
        <v>51.752021563342318</v>
      </c>
      <c r="K31" s="4">
        <v>82</v>
      </c>
      <c r="L31" s="4">
        <v>40</v>
      </c>
      <c r="M31" s="5">
        <f t="shared" si="1"/>
        <v>48.780487804878049</v>
      </c>
      <c r="N31" s="4">
        <v>24</v>
      </c>
      <c r="O31" s="4">
        <v>23</v>
      </c>
      <c r="P31" s="5">
        <f t="shared" si="2"/>
        <v>95.833333333333343</v>
      </c>
      <c r="Q31" s="4">
        <v>27</v>
      </c>
      <c r="R31" s="4">
        <v>24</v>
      </c>
      <c r="S31" s="5">
        <f t="shared" si="3"/>
        <v>88.888888888888886</v>
      </c>
      <c r="T31" s="4">
        <v>146</v>
      </c>
      <c r="U31" s="4">
        <v>66</v>
      </c>
      <c r="V31" s="5">
        <f t="shared" si="4"/>
        <v>45.205479452054789</v>
      </c>
      <c r="W31" s="4">
        <v>50</v>
      </c>
      <c r="X31" s="4">
        <v>28</v>
      </c>
      <c r="Y31" s="5">
        <f t="shared" si="5"/>
        <v>56.000000000000007</v>
      </c>
      <c r="Z31" s="4">
        <v>42</v>
      </c>
      <c r="AA31" s="4">
        <v>11</v>
      </c>
      <c r="AB31" s="5">
        <f t="shared" si="6"/>
        <v>26.190476190476193</v>
      </c>
      <c r="AC31" s="4">
        <v>2</v>
      </c>
      <c r="AD31" s="6">
        <v>44995.360103715277</v>
      </c>
      <c r="AE31" s="6" t="s">
        <v>89</v>
      </c>
      <c r="AF31" s="2">
        <f t="shared" si="7"/>
        <v>150</v>
      </c>
      <c r="AG31" s="7" t="s">
        <v>90</v>
      </c>
      <c r="AH31" s="7" t="s">
        <v>91</v>
      </c>
    </row>
    <row r="32" spans="1:34" s="8" customFormat="1" x14ac:dyDescent="0.2">
      <c r="A32" s="2">
        <v>151</v>
      </c>
      <c r="B32" s="2" t="s">
        <v>165</v>
      </c>
      <c r="C32" s="3" t="s">
        <v>166</v>
      </c>
      <c r="D32" s="2" t="s">
        <v>209</v>
      </c>
      <c r="E32" s="2">
        <v>3</v>
      </c>
      <c r="F32" s="2" t="s">
        <v>210</v>
      </c>
      <c r="G32" s="3" t="s">
        <v>51</v>
      </c>
      <c r="H32" s="4">
        <v>335</v>
      </c>
      <c r="I32" s="4">
        <v>166</v>
      </c>
      <c r="J32" s="5">
        <f t="shared" si="0"/>
        <v>49.552238805970148</v>
      </c>
      <c r="K32" s="4">
        <v>40</v>
      </c>
      <c r="L32" s="4">
        <v>24</v>
      </c>
      <c r="M32" s="5">
        <f t="shared" si="1"/>
        <v>60</v>
      </c>
      <c r="N32" s="4">
        <v>36</v>
      </c>
      <c r="O32" s="4">
        <v>14</v>
      </c>
      <c r="P32" s="5">
        <f t="shared" si="2"/>
        <v>38.888888888888893</v>
      </c>
      <c r="Q32" s="4">
        <v>6</v>
      </c>
      <c r="R32" s="4">
        <v>6</v>
      </c>
      <c r="S32" s="5">
        <f t="shared" si="3"/>
        <v>100</v>
      </c>
      <c r="T32" s="4">
        <v>144</v>
      </c>
      <c r="U32" s="4">
        <v>75</v>
      </c>
      <c r="V32" s="5">
        <f t="shared" si="4"/>
        <v>52.083333333333336</v>
      </c>
      <c r="W32" s="4">
        <v>54</v>
      </c>
      <c r="X32" s="4">
        <v>22</v>
      </c>
      <c r="Y32" s="5">
        <f t="shared" si="5"/>
        <v>40.74074074074074</v>
      </c>
      <c r="Z32" s="4">
        <v>55</v>
      </c>
      <c r="AA32" s="4">
        <v>25</v>
      </c>
      <c r="AB32" s="5">
        <f t="shared" si="6"/>
        <v>45.454545454545453</v>
      </c>
      <c r="AC32" s="4">
        <v>4</v>
      </c>
      <c r="AD32" s="6">
        <v>44995.347747060187</v>
      </c>
      <c r="AE32" s="6" t="s">
        <v>89</v>
      </c>
      <c r="AF32" s="2">
        <f t="shared" si="7"/>
        <v>151</v>
      </c>
      <c r="AG32" s="7" t="s">
        <v>90</v>
      </c>
      <c r="AH32" s="7" t="s">
        <v>91</v>
      </c>
    </row>
    <row r="33" spans="1:34" s="8" customFormat="1" x14ac:dyDescent="0.2">
      <c r="A33" s="2">
        <v>131</v>
      </c>
      <c r="B33" s="2" t="s">
        <v>167</v>
      </c>
      <c r="C33" s="3" t="s">
        <v>168</v>
      </c>
      <c r="D33" s="2" t="s">
        <v>207</v>
      </c>
      <c r="E33" s="2">
        <v>5</v>
      </c>
      <c r="F33" s="2" t="s">
        <v>208</v>
      </c>
      <c r="G33" s="3" t="s">
        <v>52</v>
      </c>
      <c r="H33" s="4">
        <v>2619</v>
      </c>
      <c r="I33" s="4">
        <v>2353</v>
      </c>
      <c r="J33" s="5">
        <f t="shared" si="0"/>
        <v>89.8434516991218</v>
      </c>
      <c r="K33" s="4">
        <v>411</v>
      </c>
      <c r="L33" s="4">
        <v>316</v>
      </c>
      <c r="M33" s="5">
        <f t="shared" si="1"/>
        <v>76.885644768856437</v>
      </c>
      <c r="N33" s="4">
        <v>421</v>
      </c>
      <c r="O33" s="4">
        <v>420</v>
      </c>
      <c r="P33" s="5">
        <f t="shared" si="2"/>
        <v>99.762470308788593</v>
      </c>
      <c r="Q33" s="4">
        <v>394</v>
      </c>
      <c r="R33" s="4">
        <v>324</v>
      </c>
      <c r="S33" s="5">
        <f t="shared" si="3"/>
        <v>82.233502538071065</v>
      </c>
      <c r="T33" s="4">
        <v>1012</v>
      </c>
      <c r="U33" s="4">
        <v>956</v>
      </c>
      <c r="V33" s="5">
        <f t="shared" si="4"/>
        <v>94.466403162055329</v>
      </c>
      <c r="W33" s="4">
        <v>257</v>
      </c>
      <c r="X33" s="4">
        <v>222</v>
      </c>
      <c r="Y33" s="5">
        <f t="shared" si="5"/>
        <v>86.381322957198449</v>
      </c>
      <c r="Z33" s="4">
        <v>124</v>
      </c>
      <c r="AA33" s="4">
        <v>115</v>
      </c>
      <c r="AB33" s="5">
        <f t="shared" si="6"/>
        <v>92.741935483870961</v>
      </c>
      <c r="AC33" s="4">
        <v>100</v>
      </c>
      <c r="AD33" s="6">
        <v>45055.410003321762</v>
      </c>
      <c r="AE33" s="6" t="s">
        <v>92</v>
      </c>
      <c r="AF33" s="2">
        <f t="shared" si="7"/>
        <v>131</v>
      </c>
      <c r="AG33" s="7" t="s">
        <v>67</v>
      </c>
      <c r="AH33" s="7" t="s">
        <v>93</v>
      </c>
    </row>
    <row r="34" spans="1:34" s="8" customFormat="1" x14ac:dyDescent="0.2">
      <c r="A34" s="2">
        <v>134</v>
      </c>
      <c r="B34" s="2" t="s">
        <v>169</v>
      </c>
      <c r="C34" s="3" t="s">
        <v>170</v>
      </c>
      <c r="D34" s="2" t="s">
        <v>211</v>
      </c>
      <c r="E34" s="2">
        <v>4</v>
      </c>
      <c r="F34" s="2" t="s">
        <v>212</v>
      </c>
      <c r="G34" s="3" t="s">
        <v>52</v>
      </c>
      <c r="H34" s="4">
        <v>315</v>
      </c>
      <c r="I34" s="4">
        <v>209</v>
      </c>
      <c r="J34" s="5">
        <f t="shared" si="0"/>
        <v>66.349206349206341</v>
      </c>
      <c r="K34" s="4">
        <v>48</v>
      </c>
      <c r="L34" s="4">
        <v>26</v>
      </c>
      <c r="M34" s="5">
        <f t="shared" si="1"/>
        <v>54.166666666666664</v>
      </c>
      <c r="N34" s="4">
        <v>35</v>
      </c>
      <c r="O34" s="4">
        <v>27</v>
      </c>
      <c r="P34" s="5">
        <f t="shared" si="2"/>
        <v>77.142857142857153</v>
      </c>
      <c r="Q34" s="4">
        <v>25</v>
      </c>
      <c r="R34" s="4">
        <v>24</v>
      </c>
      <c r="S34" s="5">
        <f t="shared" si="3"/>
        <v>96</v>
      </c>
      <c r="T34" s="4">
        <v>135</v>
      </c>
      <c r="U34" s="4">
        <v>95</v>
      </c>
      <c r="V34" s="5">
        <f t="shared" si="4"/>
        <v>70.370370370370367</v>
      </c>
      <c r="W34" s="4">
        <v>24</v>
      </c>
      <c r="X34" s="4">
        <v>24</v>
      </c>
      <c r="Y34" s="5">
        <f t="shared" si="5"/>
        <v>100</v>
      </c>
      <c r="Z34" s="4">
        <v>48</v>
      </c>
      <c r="AA34" s="4">
        <v>13</v>
      </c>
      <c r="AB34" s="5">
        <f t="shared" si="6"/>
        <v>27.083333333333332</v>
      </c>
      <c r="AC34" s="4">
        <v>4</v>
      </c>
      <c r="AD34" s="6">
        <v>45055.392343622683</v>
      </c>
      <c r="AE34" s="6" t="s">
        <v>92</v>
      </c>
      <c r="AF34" s="2">
        <f t="shared" ref="AF34:AF50" si="8">A34</f>
        <v>134</v>
      </c>
      <c r="AG34" s="7" t="s">
        <v>90</v>
      </c>
      <c r="AH34" s="7" t="s">
        <v>93</v>
      </c>
    </row>
    <row r="35" spans="1:34" s="8" customFormat="1" x14ac:dyDescent="0.2">
      <c r="A35" s="2">
        <v>136</v>
      </c>
      <c r="B35" s="2" t="s">
        <v>171</v>
      </c>
      <c r="C35" s="3" t="s">
        <v>172</v>
      </c>
      <c r="D35" s="2" t="s">
        <v>207</v>
      </c>
      <c r="E35" s="2">
        <v>5</v>
      </c>
      <c r="F35" s="2" t="s">
        <v>208</v>
      </c>
      <c r="G35" s="3" t="s">
        <v>52</v>
      </c>
      <c r="H35" s="4">
        <v>1184</v>
      </c>
      <c r="I35" s="4">
        <v>716</v>
      </c>
      <c r="J35" s="5">
        <f t="shared" si="0"/>
        <v>60.472972972972968</v>
      </c>
      <c r="K35" s="4">
        <v>160</v>
      </c>
      <c r="L35" s="4">
        <v>95</v>
      </c>
      <c r="M35" s="5">
        <f t="shared" si="1"/>
        <v>59.375</v>
      </c>
      <c r="N35" s="4">
        <v>145</v>
      </c>
      <c r="O35" s="4">
        <v>110</v>
      </c>
      <c r="P35" s="5">
        <f t="shared" si="2"/>
        <v>75.862068965517238</v>
      </c>
      <c r="Q35" s="4">
        <v>102</v>
      </c>
      <c r="R35" s="4">
        <v>59</v>
      </c>
      <c r="S35" s="5">
        <f t="shared" si="3"/>
        <v>57.843137254901968</v>
      </c>
      <c r="T35" s="4">
        <v>530</v>
      </c>
      <c r="U35" s="4">
        <v>272</v>
      </c>
      <c r="V35" s="5">
        <f t="shared" si="4"/>
        <v>51.320754716981135</v>
      </c>
      <c r="W35" s="4">
        <v>156</v>
      </c>
      <c r="X35" s="4">
        <v>93</v>
      </c>
      <c r="Y35" s="5">
        <f t="shared" si="5"/>
        <v>59.615384615384613</v>
      </c>
      <c r="Z35" s="4">
        <v>91</v>
      </c>
      <c r="AA35" s="4">
        <v>87</v>
      </c>
      <c r="AB35" s="5">
        <f t="shared" si="6"/>
        <v>95.604395604395606</v>
      </c>
      <c r="AC35" s="4">
        <v>75</v>
      </c>
      <c r="AD35" s="6">
        <v>45055.413320706015</v>
      </c>
      <c r="AE35" s="6" t="s">
        <v>92</v>
      </c>
      <c r="AF35" s="2">
        <f t="shared" si="8"/>
        <v>136</v>
      </c>
      <c r="AG35" s="7" t="s">
        <v>74</v>
      </c>
      <c r="AH35" s="7" t="s">
        <v>91</v>
      </c>
    </row>
    <row r="36" spans="1:34" s="8" customFormat="1" x14ac:dyDescent="0.2">
      <c r="A36" s="2">
        <v>137</v>
      </c>
      <c r="B36" s="2" t="s">
        <v>173</v>
      </c>
      <c r="C36" s="3" t="s">
        <v>174</v>
      </c>
      <c r="D36" s="2" t="s">
        <v>211</v>
      </c>
      <c r="E36" s="2">
        <v>4</v>
      </c>
      <c r="F36" s="2" t="s">
        <v>212</v>
      </c>
      <c r="G36" s="3" t="s">
        <v>52</v>
      </c>
      <c r="H36" s="4">
        <v>4669</v>
      </c>
      <c r="I36" s="4">
        <v>2812</v>
      </c>
      <c r="J36" s="5">
        <f t="shared" si="0"/>
        <v>60.227029342471617</v>
      </c>
      <c r="K36" s="4">
        <v>513</v>
      </c>
      <c r="L36" s="4">
        <v>246</v>
      </c>
      <c r="M36" s="5">
        <f t="shared" si="1"/>
        <v>47.953216374269005</v>
      </c>
      <c r="N36" s="4">
        <v>677</v>
      </c>
      <c r="O36" s="4">
        <v>591</v>
      </c>
      <c r="P36" s="5">
        <f t="shared" si="2"/>
        <v>87.296898079763665</v>
      </c>
      <c r="Q36" s="4">
        <v>806</v>
      </c>
      <c r="R36" s="4">
        <v>401</v>
      </c>
      <c r="S36" s="5">
        <f t="shared" si="3"/>
        <v>49.75186104218362</v>
      </c>
      <c r="T36" s="4">
        <v>1686</v>
      </c>
      <c r="U36" s="4">
        <v>1022</v>
      </c>
      <c r="V36" s="5">
        <f t="shared" si="4"/>
        <v>60.616844602609731</v>
      </c>
      <c r="W36" s="4">
        <v>764</v>
      </c>
      <c r="X36" s="4">
        <v>353</v>
      </c>
      <c r="Y36" s="5">
        <f t="shared" si="5"/>
        <v>46.204188481675388</v>
      </c>
      <c r="Z36" s="4">
        <v>223</v>
      </c>
      <c r="AA36" s="4">
        <v>199</v>
      </c>
      <c r="AB36" s="5">
        <f t="shared" si="6"/>
        <v>89.237668161434982</v>
      </c>
      <c r="AC36" s="4">
        <v>2</v>
      </c>
      <c r="AD36" s="6">
        <v>45055.378199976854</v>
      </c>
      <c r="AE36" s="6" t="s">
        <v>92</v>
      </c>
      <c r="AF36" s="2">
        <f t="shared" si="8"/>
        <v>137</v>
      </c>
      <c r="AG36" s="7" t="s">
        <v>67</v>
      </c>
      <c r="AH36" s="7" t="s">
        <v>91</v>
      </c>
    </row>
    <row r="37" spans="1:34" s="8" customFormat="1" x14ac:dyDescent="0.2">
      <c r="A37" s="2">
        <v>139</v>
      </c>
      <c r="B37" s="2" t="s">
        <v>175</v>
      </c>
      <c r="C37" s="3" t="s">
        <v>176</v>
      </c>
      <c r="D37" s="2" t="s">
        <v>211</v>
      </c>
      <c r="E37" s="2">
        <v>4</v>
      </c>
      <c r="F37" s="2" t="s">
        <v>212</v>
      </c>
      <c r="G37" s="3" t="s">
        <v>52</v>
      </c>
      <c r="H37" s="4">
        <v>1565</v>
      </c>
      <c r="I37" s="4">
        <v>890</v>
      </c>
      <c r="J37" s="5">
        <f t="shared" si="0"/>
        <v>56.869009584664532</v>
      </c>
      <c r="K37" s="4">
        <v>285</v>
      </c>
      <c r="L37" s="4">
        <v>120</v>
      </c>
      <c r="M37" s="5">
        <f t="shared" si="1"/>
        <v>42.105263157894733</v>
      </c>
      <c r="N37" s="4">
        <v>201</v>
      </c>
      <c r="O37" s="4">
        <v>123</v>
      </c>
      <c r="P37" s="5">
        <f t="shared" si="2"/>
        <v>61.194029850746269</v>
      </c>
      <c r="Q37" s="4">
        <v>219</v>
      </c>
      <c r="R37" s="4">
        <v>123</v>
      </c>
      <c r="S37" s="5">
        <f t="shared" si="3"/>
        <v>56.164383561643838</v>
      </c>
      <c r="T37" s="4">
        <v>601</v>
      </c>
      <c r="U37" s="4">
        <v>372</v>
      </c>
      <c r="V37" s="5">
        <f t="shared" si="4"/>
        <v>61.896838602329453</v>
      </c>
      <c r="W37" s="4">
        <v>93</v>
      </c>
      <c r="X37" s="4">
        <v>84</v>
      </c>
      <c r="Y37" s="5">
        <f t="shared" si="5"/>
        <v>90.322580645161281</v>
      </c>
      <c r="Z37" s="4">
        <v>166</v>
      </c>
      <c r="AA37" s="4">
        <v>68</v>
      </c>
      <c r="AB37" s="5">
        <f t="shared" si="6"/>
        <v>40.963855421686745</v>
      </c>
      <c r="AC37" s="4" t="s">
        <v>69</v>
      </c>
      <c r="AD37" s="6">
        <v>45055.396334108795</v>
      </c>
      <c r="AE37" s="6" t="s">
        <v>92</v>
      </c>
      <c r="AF37" s="2">
        <f t="shared" si="8"/>
        <v>139</v>
      </c>
      <c r="AG37" s="7" t="s">
        <v>74</v>
      </c>
      <c r="AH37" s="7" t="s">
        <v>91</v>
      </c>
    </row>
    <row r="38" spans="1:34" s="8" customFormat="1" x14ac:dyDescent="0.2">
      <c r="A38" s="2">
        <v>140</v>
      </c>
      <c r="B38" s="2" t="s">
        <v>173</v>
      </c>
      <c r="C38" s="3" t="s">
        <v>177</v>
      </c>
      <c r="D38" s="2" t="s">
        <v>211</v>
      </c>
      <c r="E38" s="2">
        <v>4</v>
      </c>
      <c r="F38" s="2" t="s">
        <v>212</v>
      </c>
      <c r="G38" s="3" t="s">
        <v>52</v>
      </c>
      <c r="H38" s="4">
        <v>732</v>
      </c>
      <c r="I38" s="4">
        <v>366</v>
      </c>
      <c r="J38" s="5">
        <f t="shared" si="0"/>
        <v>50</v>
      </c>
      <c r="K38" s="4">
        <v>86</v>
      </c>
      <c r="L38" s="4">
        <v>49</v>
      </c>
      <c r="M38" s="5">
        <f t="shared" si="1"/>
        <v>56.97674418604651</v>
      </c>
      <c r="N38" s="4">
        <v>96</v>
      </c>
      <c r="O38" s="4">
        <v>59</v>
      </c>
      <c r="P38" s="5">
        <f t="shared" si="2"/>
        <v>61.458333333333336</v>
      </c>
      <c r="Q38" s="4">
        <v>2</v>
      </c>
      <c r="R38" s="4">
        <v>2</v>
      </c>
      <c r="S38" s="5">
        <f t="shared" si="3"/>
        <v>100</v>
      </c>
      <c r="T38" s="4">
        <v>505</v>
      </c>
      <c r="U38" s="4">
        <v>226</v>
      </c>
      <c r="V38" s="5">
        <f t="shared" si="4"/>
        <v>44.752475247524757</v>
      </c>
      <c r="W38" s="4">
        <v>8</v>
      </c>
      <c r="X38" s="4">
        <v>8</v>
      </c>
      <c r="Y38" s="5">
        <f t="shared" si="5"/>
        <v>100</v>
      </c>
      <c r="Z38" s="4">
        <v>35</v>
      </c>
      <c r="AA38" s="4">
        <v>22</v>
      </c>
      <c r="AB38" s="5">
        <f t="shared" si="6"/>
        <v>62.857142857142854</v>
      </c>
      <c r="AC38" s="4">
        <v>28</v>
      </c>
      <c r="AD38" s="6">
        <v>45055.382086400467</v>
      </c>
      <c r="AE38" s="6" t="s">
        <v>92</v>
      </c>
      <c r="AF38" s="2">
        <f t="shared" si="8"/>
        <v>140</v>
      </c>
      <c r="AG38" s="7" t="s">
        <v>94</v>
      </c>
      <c r="AH38" s="7" t="s">
        <v>95</v>
      </c>
    </row>
    <row r="39" spans="1:34" s="8" customFormat="1" x14ac:dyDescent="0.2">
      <c r="A39" s="2">
        <v>142</v>
      </c>
      <c r="B39" s="2" t="s">
        <v>178</v>
      </c>
      <c r="C39" s="3" t="s">
        <v>179</v>
      </c>
      <c r="D39" s="2" t="s">
        <v>211</v>
      </c>
      <c r="E39" s="2">
        <v>4</v>
      </c>
      <c r="F39" s="2" t="s">
        <v>212</v>
      </c>
      <c r="G39" s="3" t="s">
        <v>52</v>
      </c>
      <c r="H39" s="4">
        <v>994</v>
      </c>
      <c r="I39" s="4">
        <v>484</v>
      </c>
      <c r="J39" s="5">
        <f t="shared" si="0"/>
        <v>48.692152917505034</v>
      </c>
      <c r="K39" s="4">
        <v>230</v>
      </c>
      <c r="L39" s="4">
        <v>88</v>
      </c>
      <c r="M39" s="5">
        <f t="shared" si="1"/>
        <v>38.260869565217391</v>
      </c>
      <c r="N39" s="4">
        <v>93</v>
      </c>
      <c r="O39" s="4">
        <v>60</v>
      </c>
      <c r="P39" s="5">
        <f t="shared" si="2"/>
        <v>64.516129032258064</v>
      </c>
      <c r="Q39" s="4">
        <v>119</v>
      </c>
      <c r="R39" s="4">
        <v>57</v>
      </c>
      <c r="S39" s="5">
        <f t="shared" si="3"/>
        <v>47.899159663865547</v>
      </c>
      <c r="T39" s="4">
        <v>378</v>
      </c>
      <c r="U39" s="4">
        <v>185</v>
      </c>
      <c r="V39" s="5">
        <f t="shared" si="4"/>
        <v>48.941798941798943</v>
      </c>
      <c r="W39" s="4">
        <v>138</v>
      </c>
      <c r="X39" s="4">
        <v>69</v>
      </c>
      <c r="Y39" s="5">
        <f t="shared" si="5"/>
        <v>50</v>
      </c>
      <c r="Z39" s="4">
        <v>36</v>
      </c>
      <c r="AA39" s="4">
        <v>25</v>
      </c>
      <c r="AB39" s="5">
        <f t="shared" si="6"/>
        <v>69.444444444444443</v>
      </c>
      <c r="AC39" s="4">
        <v>3</v>
      </c>
      <c r="AD39" s="6">
        <v>45055.399561539351</v>
      </c>
      <c r="AE39" s="6" t="s">
        <v>92</v>
      </c>
      <c r="AF39" s="2">
        <f t="shared" si="8"/>
        <v>142</v>
      </c>
      <c r="AG39" s="7" t="s">
        <v>67</v>
      </c>
      <c r="AH39" s="7" t="s">
        <v>96</v>
      </c>
    </row>
    <row r="40" spans="1:34" s="8" customFormat="1" x14ac:dyDescent="0.2">
      <c r="A40" s="2">
        <v>143</v>
      </c>
      <c r="B40" s="2" t="s">
        <v>180</v>
      </c>
      <c r="C40" s="3" t="s">
        <v>181</v>
      </c>
      <c r="D40" s="2" t="s">
        <v>211</v>
      </c>
      <c r="E40" s="2">
        <v>4</v>
      </c>
      <c r="F40" s="2" t="s">
        <v>212</v>
      </c>
      <c r="G40" s="3" t="s">
        <v>52</v>
      </c>
      <c r="H40" s="4">
        <v>371</v>
      </c>
      <c r="I40" s="4">
        <v>157</v>
      </c>
      <c r="J40" s="5">
        <f t="shared" si="0"/>
        <v>42.318059299191376</v>
      </c>
      <c r="K40" s="4">
        <v>40</v>
      </c>
      <c r="L40" s="4">
        <v>18</v>
      </c>
      <c r="M40" s="5">
        <f t="shared" si="1"/>
        <v>45</v>
      </c>
      <c r="N40" s="4">
        <v>35</v>
      </c>
      <c r="O40" s="4">
        <v>17</v>
      </c>
      <c r="P40" s="5">
        <f t="shared" si="2"/>
        <v>48.571428571428569</v>
      </c>
      <c r="Q40" s="4">
        <v>40</v>
      </c>
      <c r="R40" s="4">
        <v>11</v>
      </c>
      <c r="S40" s="5">
        <f t="shared" si="3"/>
        <v>27.500000000000004</v>
      </c>
      <c r="T40" s="4">
        <v>150</v>
      </c>
      <c r="U40" s="4">
        <v>59</v>
      </c>
      <c r="V40" s="5">
        <f t="shared" si="4"/>
        <v>39.333333333333329</v>
      </c>
      <c r="W40" s="4">
        <v>23</v>
      </c>
      <c r="X40" s="4">
        <v>23</v>
      </c>
      <c r="Y40" s="5">
        <f t="shared" si="5"/>
        <v>100</v>
      </c>
      <c r="Z40" s="4">
        <v>83</v>
      </c>
      <c r="AA40" s="4">
        <v>29</v>
      </c>
      <c r="AB40" s="5">
        <f t="shared" si="6"/>
        <v>34.939759036144579</v>
      </c>
      <c r="AC40" s="4">
        <v>10</v>
      </c>
      <c r="AD40" s="6">
        <v>45055.374075405096</v>
      </c>
      <c r="AE40" s="6" t="s">
        <v>92</v>
      </c>
      <c r="AF40" s="2">
        <f t="shared" si="8"/>
        <v>143</v>
      </c>
      <c r="AG40" s="7" t="s">
        <v>67</v>
      </c>
      <c r="AH40" s="7" t="s">
        <v>77</v>
      </c>
    </row>
    <row r="41" spans="1:34" s="8" customFormat="1" x14ac:dyDescent="0.2">
      <c r="A41" s="2">
        <v>144</v>
      </c>
      <c r="B41" s="2" t="s">
        <v>182</v>
      </c>
      <c r="C41" s="3" t="s">
        <v>183</v>
      </c>
      <c r="D41" s="2" t="s">
        <v>207</v>
      </c>
      <c r="E41" s="2">
        <v>5</v>
      </c>
      <c r="F41" s="2" t="s">
        <v>208</v>
      </c>
      <c r="G41" s="3" t="s">
        <v>52</v>
      </c>
      <c r="H41" s="4">
        <v>82</v>
      </c>
      <c r="I41" s="4">
        <v>31</v>
      </c>
      <c r="J41" s="5">
        <f t="shared" si="0"/>
        <v>37.804878048780488</v>
      </c>
      <c r="K41" s="4">
        <v>9</v>
      </c>
      <c r="L41" s="4">
        <v>5</v>
      </c>
      <c r="M41" s="5">
        <f t="shared" si="1"/>
        <v>55.555555555555557</v>
      </c>
      <c r="N41" s="4">
        <v>7</v>
      </c>
      <c r="O41" s="4">
        <v>4</v>
      </c>
      <c r="P41" s="5">
        <f t="shared" si="2"/>
        <v>57.142857142857139</v>
      </c>
      <c r="Q41" s="4">
        <v>0</v>
      </c>
      <c r="R41" s="4">
        <v>0</v>
      </c>
      <c r="S41" s="5" t="e">
        <f t="shared" si="3"/>
        <v>#DIV/0!</v>
      </c>
      <c r="T41" s="4">
        <v>48</v>
      </c>
      <c r="U41" s="4">
        <v>16</v>
      </c>
      <c r="V41" s="5">
        <f t="shared" si="4"/>
        <v>33.333333333333329</v>
      </c>
      <c r="W41" s="4">
        <v>18</v>
      </c>
      <c r="X41" s="4">
        <v>6</v>
      </c>
      <c r="Y41" s="5">
        <f t="shared" si="5"/>
        <v>33.333333333333329</v>
      </c>
      <c r="Z41" s="4">
        <v>0</v>
      </c>
      <c r="AA41" s="4">
        <v>0</v>
      </c>
      <c r="AB41" s="5" t="e">
        <f t="shared" si="6"/>
        <v>#DIV/0!</v>
      </c>
      <c r="AC41" s="4">
        <v>3</v>
      </c>
      <c r="AD41" s="6">
        <v>45055.388823379632</v>
      </c>
      <c r="AE41" s="6" t="s">
        <v>92</v>
      </c>
      <c r="AF41" s="2">
        <f t="shared" si="8"/>
        <v>144</v>
      </c>
      <c r="AG41" s="7" t="s">
        <v>67</v>
      </c>
      <c r="AH41" s="7" t="s">
        <v>75</v>
      </c>
    </row>
    <row r="42" spans="1:34" s="8" customFormat="1" x14ac:dyDescent="0.2">
      <c r="A42" s="2">
        <v>145</v>
      </c>
      <c r="B42" s="2" t="s">
        <v>184</v>
      </c>
      <c r="C42" s="3" t="s">
        <v>185</v>
      </c>
      <c r="D42" s="2" t="s">
        <v>211</v>
      </c>
      <c r="E42" s="2">
        <v>4</v>
      </c>
      <c r="F42" s="2" t="s">
        <v>212</v>
      </c>
      <c r="G42" s="3" t="s">
        <v>52</v>
      </c>
      <c r="H42" s="4">
        <v>1569</v>
      </c>
      <c r="I42" s="4">
        <v>580</v>
      </c>
      <c r="J42" s="5">
        <f t="shared" si="0"/>
        <v>36.966220522625875</v>
      </c>
      <c r="K42" s="4">
        <v>204</v>
      </c>
      <c r="L42" s="4">
        <v>37</v>
      </c>
      <c r="M42" s="5">
        <f t="shared" si="1"/>
        <v>18.137254901960784</v>
      </c>
      <c r="N42" s="4">
        <v>211</v>
      </c>
      <c r="O42" s="4">
        <v>118</v>
      </c>
      <c r="P42" s="5">
        <f t="shared" si="2"/>
        <v>55.924170616113742</v>
      </c>
      <c r="Q42" s="4">
        <v>164</v>
      </c>
      <c r="R42" s="4">
        <v>18</v>
      </c>
      <c r="S42" s="5">
        <f t="shared" si="3"/>
        <v>10.975609756097562</v>
      </c>
      <c r="T42" s="4">
        <v>662</v>
      </c>
      <c r="U42" s="4">
        <v>234</v>
      </c>
      <c r="V42" s="5">
        <f t="shared" si="4"/>
        <v>35.347432024169187</v>
      </c>
      <c r="W42" s="4">
        <v>220</v>
      </c>
      <c r="X42" s="4">
        <v>65</v>
      </c>
      <c r="Y42" s="5">
        <f t="shared" si="5"/>
        <v>29.545454545454547</v>
      </c>
      <c r="Z42" s="4">
        <v>108</v>
      </c>
      <c r="AA42" s="4">
        <v>108</v>
      </c>
      <c r="AB42" s="5">
        <f t="shared" si="6"/>
        <v>100</v>
      </c>
      <c r="AC42" s="4" t="s">
        <v>69</v>
      </c>
      <c r="AD42" s="6">
        <v>45055.406604467593</v>
      </c>
      <c r="AE42" s="6" t="s">
        <v>92</v>
      </c>
      <c r="AF42" s="2">
        <f t="shared" si="8"/>
        <v>145</v>
      </c>
      <c r="AG42" s="7" t="s">
        <v>71</v>
      </c>
      <c r="AH42" s="7" t="s">
        <v>71</v>
      </c>
    </row>
    <row r="43" spans="1:34" s="8" customFormat="1" x14ac:dyDescent="0.2">
      <c r="A43" s="2">
        <v>152</v>
      </c>
      <c r="B43" s="2" t="s">
        <v>186</v>
      </c>
      <c r="C43" s="3" t="s">
        <v>187</v>
      </c>
      <c r="D43" s="2" t="s">
        <v>213</v>
      </c>
      <c r="E43" s="2">
        <v>2</v>
      </c>
      <c r="F43" s="2" t="s">
        <v>214</v>
      </c>
      <c r="G43" s="3" t="s">
        <v>53</v>
      </c>
      <c r="H43" s="4">
        <v>486</v>
      </c>
      <c r="I43" s="4">
        <v>250</v>
      </c>
      <c r="J43" s="5">
        <f t="shared" si="0"/>
        <v>51.440329218106996</v>
      </c>
      <c r="K43" s="4">
        <v>83</v>
      </c>
      <c r="L43" s="4">
        <v>28</v>
      </c>
      <c r="M43" s="5">
        <f t="shared" si="1"/>
        <v>33.734939759036145</v>
      </c>
      <c r="N43" s="4">
        <v>34</v>
      </c>
      <c r="O43" s="4">
        <v>19</v>
      </c>
      <c r="P43" s="5">
        <f t="shared" si="2"/>
        <v>55.882352941176471</v>
      </c>
      <c r="Q43" s="4">
        <v>37</v>
      </c>
      <c r="R43" s="4">
        <v>19</v>
      </c>
      <c r="S43" s="5">
        <f t="shared" si="3"/>
        <v>51.351351351351347</v>
      </c>
      <c r="T43" s="4">
        <v>208</v>
      </c>
      <c r="U43" s="4">
        <v>105</v>
      </c>
      <c r="V43" s="5">
        <f t="shared" si="4"/>
        <v>50.480769230769226</v>
      </c>
      <c r="W43" s="4">
        <v>85</v>
      </c>
      <c r="X43" s="4">
        <v>45</v>
      </c>
      <c r="Y43" s="5">
        <f t="shared" si="5"/>
        <v>52.941176470588239</v>
      </c>
      <c r="Z43" s="4">
        <v>39</v>
      </c>
      <c r="AA43" s="4">
        <v>34</v>
      </c>
      <c r="AB43" s="5">
        <f t="shared" si="6"/>
        <v>87.179487179487182</v>
      </c>
      <c r="AC43" s="4">
        <v>3</v>
      </c>
      <c r="AD43" s="6">
        <v>45070.057815972221</v>
      </c>
      <c r="AE43" s="6">
        <v>45016</v>
      </c>
      <c r="AF43" s="2">
        <f t="shared" si="8"/>
        <v>152</v>
      </c>
      <c r="AG43" s="7" t="s">
        <v>87</v>
      </c>
      <c r="AH43" s="7" t="s">
        <v>97</v>
      </c>
    </row>
    <row r="44" spans="1:34" s="8" customFormat="1" x14ac:dyDescent="0.2">
      <c r="A44" s="2">
        <v>153</v>
      </c>
      <c r="B44" s="2" t="s">
        <v>188</v>
      </c>
      <c r="C44" s="3" t="s">
        <v>189</v>
      </c>
      <c r="D44" s="2" t="s">
        <v>213</v>
      </c>
      <c r="E44" s="2">
        <v>2</v>
      </c>
      <c r="F44" s="2" t="s">
        <v>214</v>
      </c>
      <c r="G44" s="3" t="s">
        <v>53</v>
      </c>
      <c r="H44" s="4">
        <v>4744</v>
      </c>
      <c r="I44" s="4">
        <v>2122</v>
      </c>
      <c r="J44" s="5">
        <f t="shared" si="0"/>
        <v>44.730185497470487</v>
      </c>
      <c r="K44" s="4">
        <v>725</v>
      </c>
      <c r="L44" s="4">
        <v>172</v>
      </c>
      <c r="M44" s="5">
        <f t="shared" si="1"/>
        <v>23.724137931034484</v>
      </c>
      <c r="N44" s="4">
        <v>837</v>
      </c>
      <c r="O44" s="4">
        <v>436</v>
      </c>
      <c r="P44" s="5">
        <f t="shared" si="2"/>
        <v>52.090800477897247</v>
      </c>
      <c r="Q44" s="4">
        <v>676</v>
      </c>
      <c r="R44" s="4">
        <v>243</v>
      </c>
      <c r="S44" s="5">
        <f t="shared" si="3"/>
        <v>35.946745562130175</v>
      </c>
      <c r="T44" s="4">
        <v>1863</v>
      </c>
      <c r="U44" s="4">
        <v>830</v>
      </c>
      <c r="V44" s="5">
        <f t="shared" si="4"/>
        <v>44.55179817498658</v>
      </c>
      <c r="W44" s="4">
        <v>308</v>
      </c>
      <c r="X44" s="4">
        <v>176</v>
      </c>
      <c r="Y44" s="5">
        <f t="shared" si="5"/>
        <v>57.142857142857139</v>
      </c>
      <c r="Z44" s="4">
        <v>335</v>
      </c>
      <c r="AA44" s="4">
        <v>265</v>
      </c>
      <c r="AB44" s="5">
        <f t="shared" si="6"/>
        <v>79.104477611940297</v>
      </c>
      <c r="AC44" s="4">
        <v>79</v>
      </c>
      <c r="AD44" s="6">
        <v>44991.31248252315</v>
      </c>
      <c r="AE44" s="6" t="s">
        <v>98</v>
      </c>
      <c r="AF44" s="2">
        <f t="shared" si="8"/>
        <v>153</v>
      </c>
      <c r="AG44" s="7" t="s">
        <v>87</v>
      </c>
      <c r="AH44" s="7" t="s">
        <v>97</v>
      </c>
    </row>
    <row r="45" spans="1:34" s="8" customFormat="1" x14ac:dyDescent="0.2">
      <c r="A45" s="2">
        <v>155</v>
      </c>
      <c r="B45" s="2" t="s">
        <v>190</v>
      </c>
      <c r="C45" s="3" t="s">
        <v>191</v>
      </c>
      <c r="D45" s="2" t="s">
        <v>215</v>
      </c>
      <c r="E45" s="2">
        <v>1</v>
      </c>
      <c r="F45" s="2" t="s">
        <v>214</v>
      </c>
      <c r="G45" s="3" t="s">
        <v>53</v>
      </c>
      <c r="H45" s="4">
        <v>2133</v>
      </c>
      <c r="I45" s="4">
        <v>847</v>
      </c>
      <c r="J45" s="5">
        <f t="shared" si="0"/>
        <v>39.709329582747301</v>
      </c>
      <c r="K45" s="4">
        <v>290</v>
      </c>
      <c r="L45" s="4">
        <v>91</v>
      </c>
      <c r="M45" s="5">
        <f t="shared" si="1"/>
        <v>31.379310344827587</v>
      </c>
      <c r="N45" s="4">
        <v>268</v>
      </c>
      <c r="O45" s="4">
        <v>194</v>
      </c>
      <c r="P45" s="5">
        <f t="shared" si="2"/>
        <v>72.388059701492537</v>
      </c>
      <c r="Q45" s="4">
        <v>233</v>
      </c>
      <c r="R45" s="4">
        <v>112</v>
      </c>
      <c r="S45" s="5">
        <f t="shared" si="3"/>
        <v>48.068669527896994</v>
      </c>
      <c r="T45" s="4">
        <v>865</v>
      </c>
      <c r="U45" s="4">
        <v>274</v>
      </c>
      <c r="V45" s="5">
        <f t="shared" si="4"/>
        <v>31.676300578034684</v>
      </c>
      <c r="W45" s="4">
        <v>264</v>
      </c>
      <c r="X45" s="4">
        <v>102</v>
      </c>
      <c r="Y45" s="5">
        <f t="shared" si="5"/>
        <v>38.636363636363633</v>
      </c>
      <c r="Z45" s="4">
        <v>213</v>
      </c>
      <c r="AA45" s="4">
        <v>74</v>
      </c>
      <c r="AB45" s="5">
        <f t="shared" si="6"/>
        <v>34.741784037558688</v>
      </c>
      <c r="AC45" s="4">
        <v>176</v>
      </c>
      <c r="AD45" s="6">
        <v>45070.183685324075</v>
      </c>
      <c r="AE45" s="6" t="s">
        <v>99</v>
      </c>
      <c r="AF45" s="2">
        <f t="shared" si="8"/>
        <v>155</v>
      </c>
      <c r="AG45" s="7" t="s">
        <v>67</v>
      </c>
      <c r="AH45" s="7" t="s">
        <v>91</v>
      </c>
    </row>
    <row r="46" spans="1:34" s="8" customFormat="1" x14ac:dyDescent="0.2">
      <c r="A46" s="2">
        <v>156</v>
      </c>
      <c r="B46" s="2" t="s">
        <v>192</v>
      </c>
      <c r="C46" s="3" t="s">
        <v>193</v>
      </c>
      <c r="D46" s="2" t="s">
        <v>215</v>
      </c>
      <c r="E46" s="2">
        <v>1</v>
      </c>
      <c r="F46" s="2" t="s">
        <v>214</v>
      </c>
      <c r="G46" s="3" t="s">
        <v>53</v>
      </c>
      <c r="H46" s="4">
        <v>2422</v>
      </c>
      <c r="I46" s="4">
        <v>737</v>
      </c>
      <c r="J46" s="5">
        <f t="shared" si="0"/>
        <v>30.429397192402973</v>
      </c>
      <c r="K46" s="4">
        <v>334</v>
      </c>
      <c r="L46" s="4">
        <v>132</v>
      </c>
      <c r="M46" s="5">
        <f t="shared" si="1"/>
        <v>39.520958083832333</v>
      </c>
      <c r="N46" s="4">
        <v>253</v>
      </c>
      <c r="O46" s="4">
        <v>157</v>
      </c>
      <c r="P46" s="5">
        <f t="shared" si="2"/>
        <v>62.055335968379445</v>
      </c>
      <c r="Q46" s="4">
        <v>221</v>
      </c>
      <c r="R46" s="4">
        <v>61</v>
      </c>
      <c r="S46" s="5">
        <f t="shared" si="3"/>
        <v>27.601809954751133</v>
      </c>
      <c r="T46" s="4">
        <v>989</v>
      </c>
      <c r="U46" s="4">
        <v>240</v>
      </c>
      <c r="V46" s="5">
        <f t="shared" si="4"/>
        <v>24.266936299292212</v>
      </c>
      <c r="W46" s="4">
        <v>310</v>
      </c>
      <c r="X46" s="4">
        <v>82</v>
      </c>
      <c r="Y46" s="5">
        <f t="shared" si="5"/>
        <v>26.451612903225808</v>
      </c>
      <c r="Z46" s="4">
        <v>315</v>
      </c>
      <c r="AA46" s="4">
        <v>65</v>
      </c>
      <c r="AB46" s="5">
        <f t="shared" si="6"/>
        <v>20.634920634920633</v>
      </c>
      <c r="AC46" s="4">
        <v>42</v>
      </c>
      <c r="AD46" s="6">
        <v>45002.533767094908</v>
      </c>
      <c r="AE46" s="6">
        <v>44988</v>
      </c>
      <c r="AF46" s="2">
        <f t="shared" si="8"/>
        <v>156</v>
      </c>
      <c r="AG46" s="7" t="s">
        <v>67</v>
      </c>
      <c r="AH46" s="7" t="s">
        <v>100</v>
      </c>
    </row>
    <row r="47" spans="1:34" s="8" customFormat="1" x14ac:dyDescent="0.2">
      <c r="A47" s="2">
        <v>159</v>
      </c>
      <c r="B47" s="2" t="s">
        <v>194</v>
      </c>
      <c r="C47" s="3" t="s">
        <v>195</v>
      </c>
      <c r="D47" s="2" t="s">
        <v>213</v>
      </c>
      <c r="E47" s="2">
        <v>2</v>
      </c>
      <c r="F47" s="2" t="s">
        <v>214</v>
      </c>
      <c r="G47" s="3" t="s">
        <v>53</v>
      </c>
      <c r="H47" s="4">
        <v>1597</v>
      </c>
      <c r="I47" s="4">
        <v>390</v>
      </c>
      <c r="J47" s="5">
        <f t="shared" si="0"/>
        <v>24.420788979336255</v>
      </c>
      <c r="K47" s="4">
        <v>230</v>
      </c>
      <c r="L47" s="4">
        <v>32</v>
      </c>
      <c r="M47" s="5">
        <f t="shared" si="1"/>
        <v>13.913043478260869</v>
      </c>
      <c r="N47" s="4">
        <v>223</v>
      </c>
      <c r="O47" s="4">
        <v>103</v>
      </c>
      <c r="P47" s="5">
        <f t="shared" si="2"/>
        <v>46.188340807174889</v>
      </c>
      <c r="Q47" s="4">
        <v>198</v>
      </c>
      <c r="R47" s="4">
        <v>64</v>
      </c>
      <c r="S47" s="5">
        <f t="shared" si="3"/>
        <v>32.323232323232325</v>
      </c>
      <c r="T47" s="4">
        <v>705</v>
      </c>
      <c r="U47" s="4">
        <v>135</v>
      </c>
      <c r="V47" s="5">
        <f t="shared" si="4"/>
        <v>19.148936170212767</v>
      </c>
      <c r="W47" s="4">
        <v>63</v>
      </c>
      <c r="X47" s="4">
        <v>24</v>
      </c>
      <c r="Y47" s="5">
        <f t="shared" si="5"/>
        <v>38.095238095238095</v>
      </c>
      <c r="Z47" s="4">
        <v>178</v>
      </c>
      <c r="AA47" s="4">
        <v>32</v>
      </c>
      <c r="AB47" s="5">
        <f t="shared" si="6"/>
        <v>17.977528089887642</v>
      </c>
      <c r="AC47" s="4" t="s">
        <v>69</v>
      </c>
      <c r="AD47" s="6">
        <v>45070.439067083331</v>
      </c>
      <c r="AE47" s="6" t="s">
        <v>101</v>
      </c>
      <c r="AF47" s="2">
        <f t="shared" si="8"/>
        <v>159</v>
      </c>
      <c r="AG47" s="7" t="s">
        <v>90</v>
      </c>
      <c r="AH47" s="7" t="s">
        <v>91</v>
      </c>
    </row>
    <row r="48" spans="1:34" s="8" customFormat="1" x14ac:dyDescent="0.2">
      <c r="A48" s="2">
        <v>127</v>
      </c>
      <c r="B48" s="2" t="s">
        <v>196</v>
      </c>
      <c r="C48" s="3" t="s">
        <v>197</v>
      </c>
      <c r="D48" s="2" t="s">
        <v>211</v>
      </c>
      <c r="E48" s="2">
        <v>4</v>
      </c>
      <c r="F48" s="2" t="s">
        <v>54</v>
      </c>
      <c r="G48" s="3" t="s">
        <v>54</v>
      </c>
      <c r="H48" s="4">
        <v>1458</v>
      </c>
      <c r="I48" s="4">
        <v>732</v>
      </c>
      <c r="J48" s="5">
        <f t="shared" si="0"/>
        <v>50.205761316872433</v>
      </c>
      <c r="K48" s="4">
        <v>185</v>
      </c>
      <c r="L48" s="4">
        <v>119</v>
      </c>
      <c r="M48" s="5">
        <f t="shared" si="1"/>
        <v>64.324324324324323</v>
      </c>
      <c r="N48" s="4">
        <v>130</v>
      </c>
      <c r="O48" s="4">
        <v>83</v>
      </c>
      <c r="P48" s="5">
        <f t="shared" si="2"/>
        <v>63.84615384615384</v>
      </c>
      <c r="Q48" s="4">
        <v>273</v>
      </c>
      <c r="R48" s="4">
        <v>120</v>
      </c>
      <c r="S48" s="5">
        <f t="shared" si="3"/>
        <v>43.956043956043956</v>
      </c>
      <c r="T48" s="4">
        <v>551</v>
      </c>
      <c r="U48" s="4">
        <v>258</v>
      </c>
      <c r="V48" s="5">
        <f t="shared" si="4"/>
        <v>46.823956442831218</v>
      </c>
      <c r="W48" s="4">
        <v>187</v>
      </c>
      <c r="X48" s="4">
        <v>99</v>
      </c>
      <c r="Y48" s="5">
        <f t="shared" si="5"/>
        <v>52.941176470588239</v>
      </c>
      <c r="Z48" s="4">
        <v>132</v>
      </c>
      <c r="AA48" s="4">
        <v>53</v>
      </c>
      <c r="AB48" s="5">
        <f t="shared" si="6"/>
        <v>40.151515151515149</v>
      </c>
      <c r="AC48" s="4">
        <v>7</v>
      </c>
      <c r="AD48" s="6">
        <v>45006.351648321761</v>
      </c>
      <c r="AE48" s="6" t="s">
        <v>102</v>
      </c>
      <c r="AF48" s="2">
        <f t="shared" si="8"/>
        <v>127</v>
      </c>
      <c r="AG48" s="7" t="s">
        <v>67</v>
      </c>
      <c r="AH48" s="7" t="s">
        <v>82</v>
      </c>
    </row>
    <row r="49" spans="1:34" s="8" customFormat="1" x14ac:dyDescent="0.2">
      <c r="A49" s="2">
        <v>128</v>
      </c>
      <c r="B49" s="2" t="s">
        <v>198</v>
      </c>
      <c r="C49" s="3" t="s">
        <v>199</v>
      </c>
      <c r="D49" s="2" t="s">
        <v>211</v>
      </c>
      <c r="E49" s="2">
        <v>4</v>
      </c>
      <c r="F49" s="2" t="s">
        <v>54</v>
      </c>
      <c r="G49" s="3" t="s">
        <v>54</v>
      </c>
      <c r="H49" s="4">
        <v>629</v>
      </c>
      <c r="I49" s="4">
        <v>312</v>
      </c>
      <c r="J49" s="5">
        <f t="shared" si="0"/>
        <v>49.602543720190781</v>
      </c>
      <c r="K49" s="4">
        <v>121</v>
      </c>
      <c r="L49" s="4">
        <v>78</v>
      </c>
      <c r="M49" s="5">
        <f t="shared" si="1"/>
        <v>64.462809917355372</v>
      </c>
      <c r="N49" s="4">
        <v>49</v>
      </c>
      <c r="O49" s="4">
        <v>34</v>
      </c>
      <c r="P49" s="5">
        <f t="shared" si="2"/>
        <v>69.387755102040813</v>
      </c>
      <c r="Q49" s="4">
        <v>83</v>
      </c>
      <c r="R49" s="4">
        <v>43</v>
      </c>
      <c r="S49" s="5">
        <f t="shared" si="3"/>
        <v>51.807228915662648</v>
      </c>
      <c r="T49" s="4">
        <v>222</v>
      </c>
      <c r="U49" s="4">
        <v>93</v>
      </c>
      <c r="V49" s="5">
        <f t="shared" si="4"/>
        <v>41.891891891891895</v>
      </c>
      <c r="W49" s="4">
        <v>101</v>
      </c>
      <c r="X49" s="4">
        <v>32</v>
      </c>
      <c r="Y49" s="5">
        <f t="shared" si="5"/>
        <v>31.683168316831683</v>
      </c>
      <c r="Z49" s="4">
        <v>53</v>
      </c>
      <c r="AA49" s="4">
        <v>32</v>
      </c>
      <c r="AB49" s="5">
        <f t="shared" si="6"/>
        <v>60.377358490566039</v>
      </c>
      <c r="AC49" s="4" t="s">
        <v>69</v>
      </c>
      <c r="AD49" s="6">
        <v>44985.214579664353</v>
      </c>
      <c r="AE49" s="6" t="s">
        <v>99</v>
      </c>
      <c r="AF49" s="2">
        <f t="shared" si="8"/>
        <v>128</v>
      </c>
      <c r="AG49" s="7" t="s">
        <v>67</v>
      </c>
      <c r="AH49" s="7" t="s">
        <v>103</v>
      </c>
    </row>
    <row r="50" spans="1:34" s="8" customFormat="1" x14ac:dyDescent="0.2">
      <c r="A50" s="2">
        <v>130</v>
      </c>
      <c r="B50" s="2" t="s">
        <v>200</v>
      </c>
      <c r="C50" s="3" t="s">
        <v>201</v>
      </c>
      <c r="D50" s="2" t="s">
        <v>202</v>
      </c>
      <c r="E50" s="2">
        <v>6</v>
      </c>
      <c r="F50" s="2" t="s">
        <v>208</v>
      </c>
      <c r="G50" s="3" t="s">
        <v>54</v>
      </c>
      <c r="H50" s="4">
        <v>1213</v>
      </c>
      <c r="I50" s="4">
        <v>532</v>
      </c>
      <c r="J50" s="5">
        <f t="shared" si="0"/>
        <v>43.858202802967853</v>
      </c>
      <c r="K50" s="4">
        <v>171</v>
      </c>
      <c r="L50" s="4">
        <v>117</v>
      </c>
      <c r="M50" s="5">
        <f t="shared" si="1"/>
        <v>68.421052631578945</v>
      </c>
      <c r="N50" s="4">
        <v>41</v>
      </c>
      <c r="O50" s="4">
        <v>19</v>
      </c>
      <c r="P50" s="5">
        <f t="shared" si="2"/>
        <v>46.341463414634148</v>
      </c>
      <c r="Q50" s="4">
        <v>164</v>
      </c>
      <c r="R50" s="4">
        <v>90</v>
      </c>
      <c r="S50" s="5">
        <f t="shared" si="3"/>
        <v>54.878048780487809</v>
      </c>
      <c r="T50" s="4">
        <v>530</v>
      </c>
      <c r="U50" s="4">
        <v>224</v>
      </c>
      <c r="V50" s="5">
        <f t="shared" si="4"/>
        <v>42.264150943396231</v>
      </c>
      <c r="W50" s="4">
        <v>187</v>
      </c>
      <c r="X50" s="4">
        <v>48</v>
      </c>
      <c r="Y50" s="5">
        <f t="shared" si="5"/>
        <v>25.668449197860966</v>
      </c>
      <c r="Z50" s="4">
        <v>120</v>
      </c>
      <c r="AA50" s="4">
        <v>34</v>
      </c>
      <c r="AB50" s="5">
        <f t="shared" si="6"/>
        <v>28.333333333333332</v>
      </c>
      <c r="AC50" s="4">
        <v>0</v>
      </c>
      <c r="AD50" s="6">
        <v>44889.344292569447</v>
      </c>
      <c r="AE50" s="6" t="s">
        <v>104</v>
      </c>
      <c r="AF50" s="2">
        <f t="shared" si="8"/>
        <v>130</v>
      </c>
      <c r="AG50" s="7" t="s">
        <v>67</v>
      </c>
      <c r="AH50" s="7" t="s">
        <v>75</v>
      </c>
    </row>
    <row r="52" spans="1:34" ht="53.25" customHeight="1" x14ac:dyDescent="0.2">
      <c r="F52" s="9" t="s">
        <v>33</v>
      </c>
      <c r="G52" s="114" t="str">
        <f>G1</f>
        <v>Hospital Group</v>
      </c>
      <c r="H52" s="114" t="str">
        <f t="shared" ref="H52:AC52" si="9">H1</f>
        <v>Total Eligible</v>
      </c>
      <c r="I52" s="114" t="str">
        <f t="shared" si="9"/>
        <v>Total Vaccinated</v>
      </c>
      <c r="J52" s="114" t="str">
        <f t="shared" si="9"/>
        <v xml:space="preserve">% Uptake Total </v>
      </c>
      <c r="K52" s="114" t="str">
        <f t="shared" si="9"/>
        <v>Eligible Management &amp; Administration</v>
      </c>
      <c r="L52" s="114" t="str">
        <f t="shared" si="9"/>
        <v>Vaccinated Management &amp; Administration</v>
      </c>
      <c r="M52" s="116" t="str">
        <f t="shared" si="9"/>
        <v>% Uptake Management &amp; Administration</v>
      </c>
      <c r="N52" s="114" t="str">
        <f t="shared" si="9"/>
        <v>Eligible Medical &amp; Dental</v>
      </c>
      <c r="O52" s="114" t="str">
        <f t="shared" si="9"/>
        <v>Vaccinated Medical &amp; Dental</v>
      </c>
      <c r="P52" s="116" t="str">
        <f t="shared" si="9"/>
        <v>% Uptake Medical &amp; Dental</v>
      </c>
      <c r="Q52" s="114" t="str">
        <f t="shared" si="9"/>
        <v>Eligible Health &amp; SocialCare</v>
      </c>
      <c r="R52" s="114" t="str">
        <f t="shared" si="9"/>
        <v>Vaccinated Health &amp; SocialCare</v>
      </c>
      <c r="S52" s="116" t="str">
        <f t="shared" si="9"/>
        <v>% Uptake Health &amp; SocialCare</v>
      </c>
      <c r="T52" s="114" t="str">
        <f t="shared" si="9"/>
        <v>Eligible Nursing</v>
      </c>
      <c r="U52" s="114" t="str">
        <f t="shared" si="9"/>
        <v>Vaccinated Nursing</v>
      </c>
      <c r="V52" s="116" t="str">
        <f t="shared" si="9"/>
        <v>% Uptake Nursing</v>
      </c>
      <c r="W52" s="114" t="str">
        <f t="shared" si="9"/>
        <v>Eligible General Support</v>
      </c>
      <c r="X52" s="114" t="str">
        <f t="shared" si="9"/>
        <v>Vaccinated General Support</v>
      </c>
      <c r="Y52" s="116" t="str">
        <f t="shared" si="9"/>
        <v>% Uptake General Support</v>
      </c>
      <c r="Z52" s="114" t="str">
        <f t="shared" si="9"/>
        <v>Eligible Other Patient &amp; ClientCare</v>
      </c>
      <c r="AA52" s="114" t="str">
        <f t="shared" si="9"/>
        <v>Vaccinated Other Patient &amp; ClientCare</v>
      </c>
      <c r="AB52" s="116" t="str">
        <f t="shared" si="9"/>
        <v>% Uptake Other Patient &amp; ClientCare</v>
      </c>
      <c r="AC52" s="114" t="str">
        <f t="shared" si="9"/>
        <v>Other VaccinatedStaff Not On HR payroll</v>
      </c>
    </row>
    <row r="53" spans="1:34" x14ac:dyDescent="0.2">
      <c r="F53" s="10">
        <v>0</v>
      </c>
      <c r="G53" s="123" t="s">
        <v>34</v>
      </c>
      <c r="H53" s="10" t="s">
        <v>35</v>
      </c>
      <c r="I53" s="10" t="s">
        <v>35</v>
      </c>
      <c r="J53" s="16" t="s">
        <v>35</v>
      </c>
      <c r="K53" s="10" t="s">
        <v>35</v>
      </c>
      <c r="L53" s="10" t="s">
        <v>35</v>
      </c>
      <c r="M53" s="16" t="s">
        <v>35</v>
      </c>
      <c r="N53" s="10" t="s">
        <v>35</v>
      </c>
      <c r="O53" s="10" t="s">
        <v>35</v>
      </c>
      <c r="P53" s="16" t="s">
        <v>35</v>
      </c>
      <c r="Q53" s="10" t="s">
        <v>35</v>
      </c>
      <c r="R53" s="10" t="s">
        <v>35</v>
      </c>
      <c r="S53" s="16" t="s">
        <v>35</v>
      </c>
      <c r="T53" s="10" t="s">
        <v>35</v>
      </c>
      <c r="U53" s="10" t="s">
        <v>35</v>
      </c>
      <c r="V53" s="16" t="s">
        <v>35</v>
      </c>
      <c r="W53" s="10" t="s">
        <v>35</v>
      </c>
      <c r="X53" s="10" t="s">
        <v>35</v>
      </c>
      <c r="Y53" s="16" t="s">
        <v>35</v>
      </c>
      <c r="Z53" s="10" t="s">
        <v>35</v>
      </c>
      <c r="AA53" s="10" t="s">
        <v>35</v>
      </c>
      <c r="AB53" s="16" t="s">
        <v>35</v>
      </c>
      <c r="AC53" s="10" t="s">
        <v>35</v>
      </c>
    </row>
    <row r="54" spans="1:34" x14ac:dyDescent="0.2">
      <c r="F54" s="11">
        <f>COUNTA(F2:F8)</f>
        <v>7</v>
      </c>
      <c r="G54" s="123" t="s">
        <v>36</v>
      </c>
      <c r="H54" s="11">
        <f>SUM(H2:H8)</f>
        <v>14281</v>
      </c>
      <c r="I54" s="11">
        <f>SUM(I2:I8)</f>
        <v>8219</v>
      </c>
      <c r="J54" s="16">
        <f t="shared" ref="J54:J62" si="10">I54/H54*100</f>
        <v>57.551992157411945</v>
      </c>
      <c r="K54" s="11">
        <f>SUM(K2:K8)</f>
        <v>2052</v>
      </c>
      <c r="L54" s="11">
        <f>SUM(L2:L8)</f>
        <v>1057</v>
      </c>
      <c r="M54" s="16">
        <f t="shared" ref="M54:M60" si="11">L54/K54*100</f>
        <v>51.510721247563353</v>
      </c>
      <c r="N54" s="11">
        <f>SUM(N2:N8)</f>
        <v>1799</v>
      </c>
      <c r="O54" s="11">
        <f>SUM(O2:O8)</f>
        <v>1386</v>
      </c>
      <c r="P54" s="16">
        <f t="shared" ref="P54:P60" si="12">O54/N54*100</f>
        <v>77.042801556420244</v>
      </c>
      <c r="Q54" s="11">
        <f>SUM(Q2:Q8)</f>
        <v>2046</v>
      </c>
      <c r="R54" s="11">
        <f>SUM(R2:R8)</f>
        <v>1205</v>
      </c>
      <c r="S54" s="16">
        <f t="shared" ref="S54:S60" si="13">R54/Q54*100</f>
        <v>58.895405669599221</v>
      </c>
      <c r="T54" s="11">
        <f>SUM(T2:T8)</f>
        <v>5587</v>
      </c>
      <c r="U54" s="11">
        <f>SUM(U2:U8)</f>
        <v>2913</v>
      </c>
      <c r="V54" s="16">
        <f t="shared" ref="V54:V60" si="14">U54/T54*100</f>
        <v>52.138893860748169</v>
      </c>
      <c r="W54" s="11">
        <f>SUM(W2:W8)</f>
        <v>1201</v>
      </c>
      <c r="X54" s="11">
        <f>SUM(X2:X8)</f>
        <v>911</v>
      </c>
      <c r="Y54" s="16">
        <f t="shared" ref="Y54:Y60" si="15">X54/W54*100</f>
        <v>75.853455453788513</v>
      </c>
      <c r="Z54" s="11">
        <f>SUM(Z2:Z8)</f>
        <v>1596</v>
      </c>
      <c r="AA54" s="11">
        <f>SUM(AA2:AA8)</f>
        <v>747</v>
      </c>
      <c r="AB54" s="16">
        <f t="shared" ref="AB54:AB60" si="16">AA54/Z54*100</f>
        <v>46.804511278195484</v>
      </c>
      <c r="AC54" s="11">
        <f>SUM(AC2:AC8)</f>
        <v>315</v>
      </c>
    </row>
    <row r="55" spans="1:34" x14ac:dyDescent="0.2">
      <c r="F55" s="11">
        <f>COUNTA(F9:F14)</f>
        <v>6</v>
      </c>
      <c r="G55" s="123" t="s">
        <v>37</v>
      </c>
      <c r="H55" s="11">
        <f>SUM(H9:H14)</f>
        <v>10337</v>
      </c>
      <c r="I55" s="11">
        <f>SUM(I9:I14)</f>
        <v>5976</v>
      </c>
      <c r="J55" s="16">
        <f t="shared" si="10"/>
        <v>57.811744219792985</v>
      </c>
      <c r="K55" s="11">
        <f>SUM(K9:K14)</f>
        <v>1552</v>
      </c>
      <c r="L55" s="11">
        <f>SUM(L9:L14)</f>
        <v>780</v>
      </c>
      <c r="M55" s="16">
        <f t="shared" si="11"/>
        <v>50.257731958762889</v>
      </c>
      <c r="N55" s="11">
        <f>SUM(N9:N14)</f>
        <v>1481</v>
      </c>
      <c r="O55" s="11">
        <f>SUM(O9:O14)</f>
        <v>942</v>
      </c>
      <c r="P55" s="16">
        <f t="shared" si="12"/>
        <v>63.605671843349086</v>
      </c>
      <c r="Q55" s="11">
        <f>SUM(Q9:Q14)</f>
        <v>1237</v>
      </c>
      <c r="R55" s="11">
        <f>SUM(R9:R14)</f>
        <v>755</v>
      </c>
      <c r="S55" s="16">
        <f t="shared" si="13"/>
        <v>61.034761519805983</v>
      </c>
      <c r="T55" s="11">
        <f>SUM(T9:T14)</f>
        <v>4039</v>
      </c>
      <c r="U55" s="11">
        <f>SUM(U9:U14)</f>
        <v>2483</v>
      </c>
      <c r="V55" s="16">
        <f t="shared" si="14"/>
        <v>61.475612775439473</v>
      </c>
      <c r="W55" s="11">
        <f>SUM(W9:W14)</f>
        <v>1057</v>
      </c>
      <c r="X55" s="11">
        <f>SUM(X9:X14)</f>
        <v>520</v>
      </c>
      <c r="Y55" s="16">
        <f t="shared" si="15"/>
        <v>49.195837275307476</v>
      </c>
      <c r="Z55" s="11">
        <f>SUM(Z9:Z14)</f>
        <v>971</v>
      </c>
      <c r="AA55" s="11">
        <f>SUM(AA9:AA14)</f>
        <v>496</v>
      </c>
      <c r="AB55" s="16">
        <f t="shared" si="16"/>
        <v>51.081359423274975</v>
      </c>
      <c r="AC55" s="11">
        <f>SUM(AC9:AC14)</f>
        <v>240</v>
      </c>
    </row>
    <row r="56" spans="1:34" x14ac:dyDescent="0.2">
      <c r="F56" s="11">
        <f>F63+F64</f>
        <v>12</v>
      </c>
      <c r="G56" s="123" t="s">
        <v>38</v>
      </c>
      <c r="H56" s="11">
        <f>H63+H64</f>
        <v>16661</v>
      </c>
      <c r="I56" s="11">
        <f>I63+I64</f>
        <v>8898</v>
      </c>
      <c r="J56" s="16">
        <f>I56/H56*100</f>
        <v>53.406158093751877</v>
      </c>
      <c r="K56" s="11">
        <f>K63+K64</f>
        <v>2447</v>
      </c>
      <c r="L56" s="11">
        <f>L63+L64</f>
        <v>1274</v>
      </c>
      <c r="M56" s="16">
        <f>L56/K56*100</f>
        <v>52.063751532488766</v>
      </c>
      <c r="N56" s="11">
        <f>N63+N64</f>
        <v>2509</v>
      </c>
      <c r="O56" s="11">
        <f>O63+O64</f>
        <v>1530</v>
      </c>
      <c r="P56" s="16">
        <f>O56/N56*100</f>
        <v>60.980470306895171</v>
      </c>
      <c r="Q56" s="11">
        <f>Q63+Q64</f>
        <v>2095</v>
      </c>
      <c r="R56" s="11">
        <f>R63+R64</f>
        <v>1468</v>
      </c>
      <c r="S56" s="16">
        <f>R56/Q56*100</f>
        <v>70.071599045346062</v>
      </c>
      <c r="T56" s="11">
        <f>T63+T64</f>
        <v>6229</v>
      </c>
      <c r="U56" s="11">
        <f>U63+U64</f>
        <v>3063</v>
      </c>
      <c r="V56" s="16">
        <f>U56/T56*100</f>
        <v>49.173222026007387</v>
      </c>
      <c r="W56" s="11">
        <f>W63+W64</f>
        <v>1790</v>
      </c>
      <c r="X56" s="11">
        <f>X63+X64</f>
        <v>936</v>
      </c>
      <c r="Y56" s="16">
        <f>X56/W56*100</f>
        <v>52.290502793296092</v>
      </c>
      <c r="Z56" s="11">
        <f>Z63+Z64</f>
        <v>1591</v>
      </c>
      <c r="AA56" s="11">
        <f>AA63+AA64</f>
        <v>627</v>
      </c>
      <c r="AB56" s="16">
        <f>AA56/Z56*100</f>
        <v>39.409176618478945</v>
      </c>
      <c r="AC56" s="11">
        <f>AC63+AC64</f>
        <v>428</v>
      </c>
    </row>
    <row r="57" spans="1:34" x14ac:dyDescent="0.2">
      <c r="F57" s="11">
        <f>COUNTA(F27:F32)</f>
        <v>6</v>
      </c>
      <c r="G57" s="123" t="s">
        <v>39</v>
      </c>
      <c r="H57" s="11">
        <f>SUM(H27:H32)</f>
        <v>5751</v>
      </c>
      <c r="I57" s="11">
        <f>SUM(I27:I32)</f>
        <v>3440</v>
      </c>
      <c r="J57" s="16">
        <f t="shared" si="10"/>
        <v>59.815684228829767</v>
      </c>
      <c r="K57" s="11">
        <f>SUM(K27:K32)</f>
        <v>900</v>
      </c>
      <c r="L57" s="11">
        <f>SUM(L27:L32)</f>
        <v>531</v>
      </c>
      <c r="M57" s="16">
        <f t="shared" si="11"/>
        <v>59</v>
      </c>
      <c r="N57" s="11">
        <f>SUM(N27:N32)</f>
        <v>720</v>
      </c>
      <c r="O57" s="11">
        <f>SUM(O27:O32)</f>
        <v>634</v>
      </c>
      <c r="P57" s="16">
        <f t="shared" si="12"/>
        <v>88.055555555555557</v>
      </c>
      <c r="Q57" s="11">
        <f>SUM(Q27:Q32)</f>
        <v>519</v>
      </c>
      <c r="R57" s="11">
        <f>SUM(R27:R32)</f>
        <v>403</v>
      </c>
      <c r="S57" s="16">
        <f t="shared" si="13"/>
        <v>77.649325626204231</v>
      </c>
      <c r="T57" s="11">
        <f>SUM(T27:T32)</f>
        <v>2314</v>
      </c>
      <c r="U57" s="11">
        <f>SUM(U27:U32)</f>
        <v>1154</v>
      </c>
      <c r="V57" s="16">
        <f t="shared" si="14"/>
        <v>49.870354364736386</v>
      </c>
      <c r="W57" s="11">
        <f>SUM(W27:W32)</f>
        <v>833</v>
      </c>
      <c r="X57" s="11">
        <f>SUM(X27:X32)</f>
        <v>460</v>
      </c>
      <c r="Y57" s="16">
        <f t="shared" si="15"/>
        <v>55.222088835534208</v>
      </c>
      <c r="Z57" s="11">
        <f>SUM(Z27:Z32)</f>
        <v>465</v>
      </c>
      <c r="AA57" s="11">
        <f>SUM(AA27:AA32)</f>
        <v>258</v>
      </c>
      <c r="AB57" s="16">
        <f t="shared" si="16"/>
        <v>55.483870967741936</v>
      </c>
      <c r="AC57" s="11">
        <f>SUM(AC27:AC32)</f>
        <v>154</v>
      </c>
    </row>
    <row r="58" spans="1:34" x14ac:dyDescent="0.2">
      <c r="F58" s="11">
        <f>COUNTA(F33:F42)</f>
        <v>10</v>
      </c>
      <c r="G58" s="123" t="s">
        <v>40</v>
      </c>
      <c r="H58" s="11">
        <f>SUM(H33:H42)</f>
        <v>14100</v>
      </c>
      <c r="I58" s="11">
        <f>SUM(I33:I42)</f>
        <v>8598</v>
      </c>
      <c r="J58" s="16">
        <f t="shared" si="10"/>
        <v>60.978723404255319</v>
      </c>
      <c r="K58" s="11">
        <f>SUM(K33:K42)</f>
        <v>1986</v>
      </c>
      <c r="L58" s="11">
        <f>SUM(L33:L42)</f>
        <v>1000</v>
      </c>
      <c r="M58" s="16">
        <f t="shared" si="11"/>
        <v>50.35246727089627</v>
      </c>
      <c r="N58" s="11">
        <f>SUM(N33:N42)</f>
        <v>1921</v>
      </c>
      <c r="O58" s="11">
        <f>SUM(O33:O42)</f>
        <v>1529</v>
      </c>
      <c r="P58" s="16">
        <f t="shared" si="12"/>
        <v>79.593961478396665</v>
      </c>
      <c r="Q58" s="11">
        <f>SUM(Q33:Q42)</f>
        <v>1871</v>
      </c>
      <c r="R58" s="11">
        <f>SUM(R33:R42)</f>
        <v>1019</v>
      </c>
      <c r="S58" s="16">
        <f t="shared" si="13"/>
        <v>54.462854088722615</v>
      </c>
      <c r="T58" s="11">
        <f>SUM(T33:T42)</f>
        <v>5707</v>
      </c>
      <c r="U58" s="11">
        <f>SUM(U33:U42)</f>
        <v>3437</v>
      </c>
      <c r="V58" s="16">
        <f t="shared" si="14"/>
        <v>60.224285964604874</v>
      </c>
      <c r="W58" s="11">
        <f>SUM(W33:W42)</f>
        <v>1701</v>
      </c>
      <c r="X58" s="11">
        <f>SUM(X33:X42)</f>
        <v>947</v>
      </c>
      <c r="Y58" s="16">
        <f t="shared" si="15"/>
        <v>55.67313345091123</v>
      </c>
      <c r="Z58" s="11">
        <f>SUM(Z33:Z42)</f>
        <v>914</v>
      </c>
      <c r="AA58" s="11">
        <f>SUM(AA33:AA42)</f>
        <v>666</v>
      </c>
      <c r="AB58" s="16">
        <f t="shared" si="16"/>
        <v>72.866520787746168</v>
      </c>
      <c r="AC58" s="11">
        <f>SUM(AC33:AC42)</f>
        <v>225</v>
      </c>
    </row>
    <row r="59" spans="1:34" x14ac:dyDescent="0.2">
      <c r="F59" s="11">
        <f>COUNTA(F43:F47)</f>
        <v>5</v>
      </c>
      <c r="G59" s="123" t="s">
        <v>41</v>
      </c>
      <c r="H59" s="11">
        <f>SUM(H43:H47)</f>
        <v>11382</v>
      </c>
      <c r="I59" s="11">
        <f>SUM(I43:I47)</f>
        <v>4346</v>
      </c>
      <c r="J59" s="16">
        <f t="shared" si="10"/>
        <v>38.183096116675451</v>
      </c>
      <c r="K59" s="11">
        <f>SUM(K43:K47)</f>
        <v>1662</v>
      </c>
      <c r="L59" s="11">
        <f>SUM(L43:L47)</f>
        <v>455</v>
      </c>
      <c r="M59" s="16">
        <f t="shared" si="11"/>
        <v>27.376654632972325</v>
      </c>
      <c r="N59" s="11">
        <f>SUM(N43:N47)</f>
        <v>1615</v>
      </c>
      <c r="O59" s="11">
        <f>SUM(O43:O47)</f>
        <v>909</v>
      </c>
      <c r="P59" s="16">
        <f t="shared" si="12"/>
        <v>56.284829721362229</v>
      </c>
      <c r="Q59" s="11">
        <f>SUM(Q43:Q47)</f>
        <v>1365</v>
      </c>
      <c r="R59" s="11">
        <f>SUM(R43:R47)</f>
        <v>499</v>
      </c>
      <c r="S59" s="16">
        <f t="shared" si="13"/>
        <v>36.556776556776555</v>
      </c>
      <c r="T59" s="11">
        <f>SUM(T43:T47)</f>
        <v>4630</v>
      </c>
      <c r="U59" s="11">
        <f>SUM(U43:U47)</f>
        <v>1584</v>
      </c>
      <c r="V59" s="16">
        <f t="shared" si="14"/>
        <v>34.211663066954642</v>
      </c>
      <c r="W59" s="11">
        <f>SUM(W43:W47)</f>
        <v>1030</v>
      </c>
      <c r="X59" s="11">
        <f>SUM(X43:X47)</f>
        <v>429</v>
      </c>
      <c r="Y59" s="16">
        <f t="shared" si="15"/>
        <v>41.650485436893206</v>
      </c>
      <c r="Z59" s="11">
        <f>SUM(Z43:Z47)</f>
        <v>1080</v>
      </c>
      <c r="AA59" s="11">
        <f>SUM(AA43:AA47)</f>
        <v>470</v>
      </c>
      <c r="AB59" s="16">
        <f t="shared" si="16"/>
        <v>43.518518518518519</v>
      </c>
      <c r="AC59" s="11">
        <f>SUM(AC43:AC47)</f>
        <v>300</v>
      </c>
    </row>
    <row r="60" spans="1:34" x14ac:dyDescent="0.2">
      <c r="F60" s="11">
        <f>COUNTA(F48:F50)</f>
        <v>3</v>
      </c>
      <c r="G60" s="123" t="s">
        <v>42</v>
      </c>
      <c r="H60" s="11">
        <f>SUM(H48:H50)</f>
        <v>3300</v>
      </c>
      <c r="I60" s="11">
        <f>SUM(I48:I50)</f>
        <v>1576</v>
      </c>
      <c r="J60" s="16">
        <f t="shared" si="10"/>
        <v>47.757575757575758</v>
      </c>
      <c r="K60" s="11">
        <f>SUM(K48:K50)</f>
        <v>477</v>
      </c>
      <c r="L60" s="11">
        <f>SUM(L48:L50)</f>
        <v>314</v>
      </c>
      <c r="M60" s="16">
        <f t="shared" si="11"/>
        <v>65.828092243186589</v>
      </c>
      <c r="N60" s="11">
        <f>SUM(N48:N50)</f>
        <v>220</v>
      </c>
      <c r="O60" s="11">
        <f>SUM(O48:O50)</f>
        <v>136</v>
      </c>
      <c r="P60" s="16">
        <f t="shared" si="12"/>
        <v>61.818181818181813</v>
      </c>
      <c r="Q60" s="11">
        <f>SUM(Q48:Q50)</f>
        <v>520</v>
      </c>
      <c r="R60" s="11">
        <f>SUM(R48:R50)</f>
        <v>253</v>
      </c>
      <c r="S60" s="16">
        <f t="shared" si="13"/>
        <v>48.653846153846153</v>
      </c>
      <c r="T60" s="11">
        <f>SUM(T48:T50)</f>
        <v>1303</v>
      </c>
      <c r="U60" s="11">
        <f>SUM(U48:U50)</f>
        <v>575</v>
      </c>
      <c r="V60" s="16">
        <f t="shared" si="14"/>
        <v>44.128933231005377</v>
      </c>
      <c r="W60" s="11">
        <f>SUM(W48:W50)</f>
        <v>475</v>
      </c>
      <c r="X60" s="11">
        <f>SUM(X48:X50)</f>
        <v>179</v>
      </c>
      <c r="Y60" s="16">
        <f t="shared" si="15"/>
        <v>37.684210526315788</v>
      </c>
      <c r="Z60" s="11">
        <f>SUM(Z48:Z50)</f>
        <v>305</v>
      </c>
      <c r="AA60" s="11">
        <f>SUM(AA48:AA50)</f>
        <v>119</v>
      </c>
      <c r="AB60" s="16">
        <f t="shared" si="16"/>
        <v>39.016393442622949</v>
      </c>
      <c r="AC60" s="11">
        <f>SUM(AC48:AC50)</f>
        <v>7</v>
      </c>
    </row>
    <row r="61" spans="1:34" x14ac:dyDescent="0.2">
      <c r="F61" s="11">
        <f>COUNTA(F2:F47)</f>
        <v>46</v>
      </c>
      <c r="G61" s="123" t="s">
        <v>43</v>
      </c>
      <c r="H61" s="11">
        <f>SUM(H2:H47)</f>
        <v>72512</v>
      </c>
      <c r="I61" s="11">
        <f>SUM(I2:I47)</f>
        <v>39477</v>
      </c>
      <c r="J61" s="16">
        <f t="shared" si="10"/>
        <v>54.442023389232133</v>
      </c>
      <c r="K61" s="11">
        <f>SUM(K2:K47)</f>
        <v>10599</v>
      </c>
      <c r="L61" s="11">
        <f>SUM(L2:L47)</f>
        <v>5097</v>
      </c>
      <c r="M61" s="16">
        <f>L61/K61*100</f>
        <v>48.089442400226432</v>
      </c>
      <c r="N61" s="11">
        <f>SUM(N2:N47)</f>
        <v>10045</v>
      </c>
      <c r="O61" s="11">
        <f>SUM(O2:O47)</f>
        <v>6930</v>
      </c>
      <c r="P61" s="16">
        <f>O61/N61*100</f>
        <v>68.98954703832753</v>
      </c>
      <c r="Q61" s="11">
        <f>SUM(Q2:Q47)</f>
        <v>9133</v>
      </c>
      <c r="R61" s="11">
        <f>SUM(R2:R47)</f>
        <v>5349</v>
      </c>
      <c r="S61" s="16">
        <f>R61/Q61*100</f>
        <v>58.567830942735135</v>
      </c>
      <c r="T61" s="11">
        <f>SUM(T2:T47)</f>
        <v>28506</v>
      </c>
      <c r="U61" s="11">
        <f>SUM(U2:U47)</f>
        <v>14634</v>
      </c>
      <c r="V61" s="16">
        <f>U61/T61*100</f>
        <v>51.336560724058089</v>
      </c>
      <c r="W61" s="11">
        <f>SUM(W2:W47)</f>
        <v>7612</v>
      </c>
      <c r="X61" s="11">
        <f>SUM(X2:X47)</f>
        <v>4203</v>
      </c>
      <c r="Y61" s="16">
        <f>X61/W61*100</f>
        <v>55.215449290593796</v>
      </c>
      <c r="Z61" s="11">
        <f>SUM(Z2:Z47)</f>
        <v>6617</v>
      </c>
      <c r="AA61" s="11">
        <f>SUM(AA2:AA47)</f>
        <v>3264</v>
      </c>
      <c r="AB61" s="16">
        <f>AA61/Z61*100</f>
        <v>49.327489799002571</v>
      </c>
      <c r="AC61" s="11">
        <f>SUM(AC2:AC47)</f>
        <v>1662</v>
      </c>
    </row>
    <row r="62" spans="1:34" x14ac:dyDescent="0.2">
      <c r="F62" s="11">
        <f>COUNTA(F2:F50)</f>
        <v>49</v>
      </c>
      <c r="G62" s="123" t="s">
        <v>44</v>
      </c>
      <c r="H62" s="11">
        <f>SUM(H2:H50)</f>
        <v>75812</v>
      </c>
      <c r="I62" s="11">
        <f>SUM(I2:I50)</f>
        <v>41053</v>
      </c>
      <c r="J62" s="16">
        <f t="shared" si="10"/>
        <v>54.151057880018996</v>
      </c>
      <c r="K62" s="11">
        <f>SUM(K2:K50)</f>
        <v>11076</v>
      </c>
      <c r="L62" s="11">
        <f>SUM(L2:L50)</f>
        <v>5411</v>
      </c>
      <c r="M62" s="16">
        <f>L62/K62*100</f>
        <v>48.853376670278081</v>
      </c>
      <c r="N62" s="11">
        <f>SUM(N2:N50)</f>
        <v>10265</v>
      </c>
      <c r="O62" s="11">
        <f>SUM(O2:O50)</f>
        <v>7066</v>
      </c>
      <c r="P62" s="16">
        <f>O62/N62*100</f>
        <v>68.835849975645402</v>
      </c>
      <c r="Q62" s="11">
        <f>SUM(Q2:Q50)</f>
        <v>9653</v>
      </c>
      <c r="R62" s="11">
        <f>SUM(R2:R50)</f>
        <v>5602</v>
      </c>
      <c r="S62" s="16">
        <f>R62/Q62*100</f>
        <v>58.033771884388273</v>
      </c>
      <c r="T62" s="11">
        <f>SUM(T2:T50)</f>
        <v>29809</v>
      </c>
      <c r="U62" s="11">
        <f>SUM(U2:U50)</f>
        <v>15209</v>
      </c>
      <c r="V62" s="16">
        <f>U62/T62*100</f>
        <v>51.021503572746482</v>
      </c>
      <c r="W62" s="11">
        <f>SUM(W2:W50)</f>
        <v>8087</v>
      </c>
      <c r="X62" s="11">
        <f>SUM(X2:X50)</f>
        <v>4382</v>
      </c>
      <c r="Y62" s="16">
        <f>X62/W62*100</f>
        <v>54.185730184246317</v>
      </c>
      <c r="Z62" s="11">
        <f>SUM(Z2:Z50)</f>
        <v>6922</v>
      </c>
      <c r="AA62" s="11">
        <f>SUM(AA2:AA50)</f>
        <v>3383</v>
      </c>
      <c r="AB62" s="16">
        <f>AA62/Z62*100</f>
        <v>48.873158046807283</v>
      </c>
      <c r="AC62" s="11">
        <f>SUM(AC2:AC50)</f>
        <v>1669</v>
      </c>
    </row>
    <row r="63" spans="1:34" x14ac:dyDescent="0.2">
      <c r="F63" s="11">
        <f>COUNTA(F15:F25)</f>
        <v>11</v>
      </c>
      <c r="G63" s="123" t="s">
        <v>45</v>
      </c>
      <c r="H63" s="11">
        <f>SUM(H15:H25)</f>
        <v>15970</v>
      </c>
      <c r="I63" s="11">
        <f>SUM(I15:I25)</f>
        <v>8443</v>
      </c>
      <c r="J63" s="16">
        <f>I63/H63*100</f>
        <v>52.867877269881028</v>
      </c>
      <c r="K63" s="11">
        <f>SUM(K15:K25)</f>
        <v>2357</v>
      </c>
      <c r="L63" s="11">
        <f>SUM(L15:L25)</f>
        <v>1205</v>
      </c>
      <c r="M63" s="16">
        <f>L63/K63*100</f>
        <v>51.12431056427662</v>
      </c>
      <c r="N63" s="11">
        <f>SUM(N15:N25)</f>
        <v>2478</v>
      </c>
      <c r="O63" s="11">
        <f>SUM(O15:O25)</f>
        <v>1504</v>
      </c>
      <c r="P63" s="16">
        <f>O63/N63*100</f>
        <v>60.694108151735271</v>
      </c>
      <c r="Q63" s="11">
        <f>SUM(Q15:Q25)</f>
        <v>1902</v>
      </c>
      <c r="R63" s="11">
        <f>SUM(R15:R25)</f>
        <v>1325</v>
      </c>
      <c r="S63" s="16">
        <f>R63/Q63*100</f>
        <v>69.663512092534177</v>
      </c>
      <c r="T63" s="11">
        <f>SUM(T15:T25)</f>
        <v>6048</v>
      </c>
      <c r="U63" s="11">
        <f>SUM(U15:U25)</f>
        <v>2944</v>
      </c>
      <c r="V63" s="16">
        <f>U63/T63*100</f>
        <v>48.677248677248677</v>
      </c>
      <c r="W63" s="11">
        <f>SUM(W15:W25)</f>
        <v>1704</v>
      </c>
      <c r="X63" s="11">
        <f>SUM(X15:X25)</f>
        <v>887</v>
      </c>
      <c r="Y63" s="16">
        <f>X63/W63*100</f>
        <v>52.05399061032864</v>
      </c>
      <c r="Z63" s="11">
        <f>SUM(Z15:Z25)</f>
        <v>1481</v>
      </c>
      <c r="AA63" s="11">
        <f>SUM(AA15:AA25)</f>
        <v>578</v>
      </c>
      <c r="AB63" s="16">
        <f>AA63/Z63*100</f>
        <v>39.027683997299121</v>
      </c>
      <c r="AC63" s="11">
        <f>SUM(AC15:AC25)</f>
        <v>407</v>
      </c>
    </row>
    <row r="64" spans="1:34" x14ac:dyDescent="0.2">
      <c r="F64" s="11">
        <v>1</v>
      </c>
      <c r="G64" s="123" t="s">
        <v>46</v>
      </c>
      <c r="H64" s="11">
        <f>H26</f>
        <v>691</v>
      </c>
      <c r="I64" s="11">
        <f>I26</f>
        <v>455</v>
      </c>
      <c r="J64" s="16">
        <f>I64/H64*100</f>
        <v>65.846599131693196</v>
      </c>
      <c r="K64" s="11">
        <f>K26</f>
        <v>90</v>
      </c>
      <c r="L64" s="11">
        <f>L26</f>
        <v>69</v>
      </c>
      <c r="M64" s="16">
        <f>L64/K64*100</f>
        <v>76.666666666666671</v>
      </c>
      <c r="N64" s="11">
        <f>N26</f>
        <v>31</v>
      </c>
      <c r="O64" s="11">
        <f>O26</f>
        <v>26</v>
      </c>
      <c r="P64" s="16">
        <f>O64/N64*100</f>
        <v>83.870967741935488</v>
      </c>
      <c r="Q64" s="11">
        <f>Q26</f>
        <v>193</v>
      </c>
      <c r="R64" s="11">
        <f>R26</f>
        <v>143</v>
      </c>
      <c r="S64" s="16">
        <f>R64/Q64*100</f>
        <v>74.093264248704656</v>
      </c>
      <c r="T64" s="11">
        <f>T26</f>
        <v>181</v>
      </c>
      <c r="U64" s="11">
        <f>U26</f>
        <v>119</v>
      </c>
      <c r="V64" s="16">
        <f>U64/T64*100</f>
        <v>65.745856353591165</v>
      </c>
      <c r="W64" s="11">
        <f>W26</f>
        <v>86</v>
      </c>
      <c r="X64" s="11">
        <f>X26</f>
        <v>49</v>
      </c>
      <c r="Y64" s="16">
        <f>X64/W64*100</f>
        <v>56.97674418604651</v>
      </c>
      <c r="Z64" s="11">
        <f>Z26</f>
        <v>110</v>
      </c>
      <c r="AA64" s="11">
        <f>AA26</f>
        <v>49</v>
      </c>
      <c r="AB64" s="16">
        <f>AA64/Z64*100</f>
        <v>44.545454545454547</v>
      </c>
      <c r="AC64" s="11">
        <f>AC26</f>
        <v>21</v>
      </c>
    </row>
    <row r="65" spans="6:29" x14ac:dyDescent="0.2">
      <c r="F65" s="11"/>
      <c r="G65" s="123"/>
      <c r="H65" s="11"/>
      <c r="I65" s="11"/>
      <c r="J65" s="16"/>
      <c r="K65" s="11"/>
      <c r="L65" s="11"/>
      <c r="M65" s="16"/>
      <c r="N65" s="11"/>
      <c r="O65" s="12"/>
      <c r="P65" s="124"/>
      <c r="Q65" s="12"/>
      <c r="R65" s="12"/>
      <c r="S65" s="124"/>
      <c r="T65" s="12"/>
      <c r="U65" s="12"/>
      <c r="V65" s="124"/>
      <c r="W65" s="12"/>
      <c r="X65" s="12"/>
      <c r="Y65" s="124"/>
      <c r="Z65" s="12"/>
      <c r="AA65" s="12"/>
      <c r="AB65" s="124"/>
      <c r="AC65" s="12"/>
    </row>
    <row r="66" spans="6:29" ht="60" x14ac:dyDescent="0.2">
      <c r="F66" s="13" t="str">
        <f>F52</f>
        <v>No. Hospitals</v>
      </c>
      <c r="G66" s="125" t="str">
        <f>G52</f>
        <v>Hospital Group</v>
      </c>
      <c r="H66" s="14" t="str">
        <f>J52</f>
        <v xml:space="preserve">% Uptake Total </v>
      </c>
      <c r="I66" s="14" t="str">
        <f>M52</f>
        <v>% Uptake Management &amp; Administration</v>
      </c>
      <c r="J66" s="14" t="str">
        <f>P52</f>
        <v>% Uptake Medical &amp; Dental</v>
      </c>
      <c r="K66" s="14" t="str">
        <f>S52</f>
        <v>% Uptake Health &amp; SocialCare</v>
      </c>
      <c r="L66" s="14" t="str">
        <f>V52</f>
        <v>% Uptake Nursing</v>
      </c>
      <c r="M66" s="14" t="str">
        <f>Y52</f>
        <v>% Uptake General Support</v>
      </c>
      <c r="N66" s="14" t="str">
        <f>AB52</f>
        <v>% Uptake Other Patient &amp; ClientCare</v>
      </c>
    </row>
    <row r="67" spans="6:29" x14ac:dyDescent="0.2">
      <c r="F67" s="15">
        <f t="shared" ref="F67:F78" si="17">F53</f>
        <v>0</v>
      </c>
      <c r="G67" s="127" t="s">
        <v>47</v>
      </c>
      <c r="H67" s="16" t="s">
        <v>35</v>
      </c>
      <c r="I67" s="16" t="s">
        <v>35</v>
      </c>
      <c r="J67" s="16" t="s">
        <v>35</v>
      </c>
      <c r="K67" s="16" t="s">
        <v>35</v>
      </c>
      <c r="L67" s="16" t="s">
        <v>35</v>
      </c>
      <c r="M67" s="16" t="s">
        <v>35</v>
      </c>
      <c r="N67" s="16" t="s">
        <v>35</v>
      </c>
    </row>
    <row r="68" spans="6:29" x14ac:dyDescent="0.2">
      <c r="F68" s="15">
        <f t="shared" si="17"/>
        <v>7</v>
      </c>
      <c r="G68" s="127" t="s">
        <v>48</v>
      </c>
      <c r="H68" s="16">
        <f t="shared" ref="H68:H75" si="18">J54</f>
        <v>57.551992157411945</v>
      </c>
      <c r="I68" s="16">
        <f t="shared" ref="I68:I75" si="19">M54</f>
        <v>51.510721247563353</v>
      </c>
      <c r="J68" s="16">
        <f t="shared" ref="J68:J75" si="20">P54</f>
        <v>77.042801556420244</v>
      </c>
      <c r="K68" s="16">
        <f t="shared" ref="K68:K77" si="21">S54</f>
        <v>58.895405669599221</v>
      </c>
      <c r="L68" s="16">
        <f t="shared" ref="L68:L77" si="22">V54</f>
        <v>52.138893860748169</v>
      </c>
      <c r="M68" s="16">
        <f t="shared" ref="M68:M77" si="23">Y54</f>
        <v>75.853455453788513</v>
      </c>
      <c r="N68" s="16">
        <f t="shared" ref="N68:N77" si="24">AB54</f>
        <v>46.804511278195484</v>
      </c>
    </row>
    <row r="69" spans="6:29" x14ac:dyDescent="0.2">
      <c r="F69" s="15">
        <f t="shared" si="17"/>
        <v>6</v>
      </c>
      <c r="G69" s="127" t="s">
        <v>49</v>
      </c>
      <c r="H69" s="16">
        <f t="shared" si="18"/>
        <v>57.811744219792985</v>
      </c>
      <c r="I69" s="16">
        <f t="shared" si="19"/>
        <v>50.257731958762889</v>
      </c>
      <c r="J69" s="16">
        <f t="shared" si="20"/>
        <v>63.605671843349086</v>
      </c>
      <c r="K69" s="16">
        <f t="shared" si="21"/>
        <v>61.034761519805983</v>
      </c>
      <c r="L69" s="16">
        <f t="shared" si="22"/>
        <v>61.475612775439473</v>
      </c>
      <c r="M69" s="16">
        <f t="shared" si="23"/>
        <v>49.195837275307476</v>
      </c>
      <c r="N69" s="16">
        <f t="shared" si="24"/>
        <v>51.081359423274975</v>
      </c>
    </row>
    <row r="70" spans="6:29" x14ac:dyDescent="0.2">
      <c r="F70" s="15">
        <f t="shared" si="17"/>
        <v>12</v>
      </c>
      <c r="G70" s="127" t="s">
        <v>50</v>
      </c>
      <c r="H70" s="16">
        <f t="shared" si="18"/>
        <v>53.406158093751877</v>
      </c>
      <c r="I70" s="16">
        <f t="shared" si="19"/>
        <v>52.063751532488766</v>
      </c>
      <c r="J70" s="16">
        <f t="shared" si="20"/>
        <v>60.980470306895171</v>
      </c>
      <c r="K70" s="16">
        <f t="shared" si="21"/>
        <v>70.071599045346062</v>
      </c>
      <c r="L70" s="16">
        <f t="shared" si="22"/>
        <v>49.173222026007387</v>
      </c>
      <c r="M70" s="16">
        <f t="shared" si="23"/>
        <v>52.290502793296092</v>
      </c>
      <c r="N70" s="16">
        <f t="shared" si="24"/>
        <v>39.409176618478945</v>
      </c>
    </row>
    <row r="71" spans="6:29" x14ac:dyDescent="0.2">
      <c r="F71" s="15">
        <f t="shared" si="17"/>
        <v>6</v>
      </c>
      <c r="G71" s="127" t="s">
        <v>51</v>
      </c>
      <c r="H71" s="16">
        <f t="shared" si="18"/>
        <v>59.815684228829767</v>
      </c>
      <c r="I71" s="16">
        <f t="shared" si="19"/>
        <v>59</v>
      </c>
      <c r="J71" s="16">
        <f t="shared" si="20"/>
        <v>88.055555555555557</v>
      </c>
      <c r="K71" s="16">
        <f t="shared" si="21"/>
        <v>77.649325626204231</v>
      </c>
      <c r="L71" s="16">
        <f t="shared" si="22"/>
        <v>49.870354364736386</v>
      </c>
      <c r="M71" s="16">
        <f t="shared" si="23"/>
        <v>55.222088835534208</v>
      </c>
      <c r="N71" s="16">
        <f t="shared" si="24"/>
        <v>55.483870967741936</v>
      </c>
    </row>
    <row r="72" spans="6:29" x14ac:dyDescent="0.2">
      <c r="F72" s="15">
        <f t="shared" si="17"/>
        <v>10</v>
      </c>
      <c r="G72" s="127" t="s">
        <v>52</v>
      </c>
      <c r="H72" s="16">
        <f t="shared" si="18"/>
        <v>60.978723404255319</v>
      </c>
      <c r="I72" s="16">
        <f t="shared" si="19"/>
        <v>50.35246727089627</v>
      </c>
      <c r="J72" s="16">
        <f t="shared" si="20"/>
        <v>79.593961478396665</v>
      </c>
      <c r="K72" s="16">
        <f t="shared" si="21"/>
        <v>54.462854088722615</v>
      </c>
      <c r="L72" s="16">
        <f t="shared" si="22"/>
        <v>60.224285964604874</v>
      </c>
      <c r="M72" s="16">
        <f t="shared" si="23"/>
        <v>55.67313345091123</v>
      </c>
      <c r="N72" s="16">
        <f t="shared" si="24"/>
        <v>72.866520787746168</v>
      </c>
    </row>
    <row r="73" spans="6:29" x14ac:dyDescent="0.2">
      <c r="F73" s="15">
        <f t="shared" si="17"/>
        <v>5</v>
      </c>
      <c r="G73" s="127" t="s">
        <v>53</v>
      </c>
      <c r="H73" s="16">
        <f t="shared" si="18"/>
        <v>38.183096116675451</v>
      </c>
      <c r="I73" s="16">
        <f t="shared" si="19"/>
        <v>27.376654632972325</v>
      </c>
      <c r="J73" s="16">
        <f t="shared" si="20"/>
        <v>56.284829721362229</v>
      </c>
      <c r="K73" s="16">
        <f t="shared" si="21"/>
        <v>36.556776556776555</v>
      </c>
      <c r="L73" s="16">
        <f t="shared" si="22"/>
        <v>34.211663066954642</v>
      </c>
      <c r="M73" s="16">
        <f t="shared" si="23"/>
        <v>41.650485436893206</v>
      </c>
      <c r="N73" s="16">
        <f t="shared" si="24"/>
        <v>43.518518518518519</v>
      </c>
    </row>
    <row r="74" spans="6:29" x14ac:dyDescent="0.2">
      <c r="F74" s="15">
        <f t="shared" si="17"/>
        <v>3</v>
      </c>
      <c r="G74" s="127" t="s">
        <v>54</v>
      </c>
      <c r="H74" s="16">
        <f t="shared" si="18"/>
        <v>47.757575757575758</v>
      </c>
      <c r="I74" s="16">
        <f t="shared" si="19"/>
        <v>65.828092243186589</v>
      </c>
      <c r="J74" s="16">
        <f t="shared" si="20"/>
        <v>61.818181818181813</v>
      </c>
      <c r="K74" s="16">
        <f t="shared" si="21"/>
        <v>48.653846153846153</v>
      </c>
      <c r="L74" s="16">
        <f t="shared" si="22"/>
        <v>44.128933231005377</v>
      </c>
      <c r="M74" s="16">
        <f t="shared" si="23"/>
        <v>37.684210526315788</v>
      </c>
      <c r="N74" s="16">
        <f t="shared" si="24"/>
        <v>39.016393442622949</v>
      </c>
    </row>
    <row r="75" spans="6:29" x14ac:dyDescent="0.2">
      <c r="F75" s="15">
        <f t="shared" si="17"/>
        <v>46</v>
      </c>
      <c r="G75" s="127" t="s">
        <v>43</v>
      </c>
      <c r="H75" s="16">
        <f t="shared" si="18"/>
        <v>54.442023389232133</v>
      </c>
      <c r="I75" s="16">
        <f t="shared" si="19"/>
        <v>48.089442400226432</v>
      </c>
      <c r="J75" s="16">
        <f t="shared" si="20"/>
        <v>68.98954703832753</v>
      </c>
      <c r="K75" s="16">
        <f t="shared" si="21"/>
        <v>58.567830942735135</v>
      </c>
      <c r="L75" s="16">
        <f t="shared" si="22"/>
        <v>51.336560724058089</v>
      </c>
      <c r="M75" s="16">
        <f t="shared" si="23"/>
        <v>55.215449290593796</v>
      </c>
      <c r="N75" s="16">
        <f t="shared" si="24"/>
        <v>49.327489799002571</v>
      </c>
    </row>
    <row r="76" spans="6:29" x14ac:dyDescent="0.2">
      <c r="F76" s="15">
        <f t="shared" si="17"/>
        <v>49</v>
      </c>
      <c r="G76" s="127" t="s">
        <v>44</v>
      </c>
      <c r="H76" s="16">
        <f>J62</f>
        <v>54.151057880018996</v>
      </c>
      <c r="I76" s="16">
        <f>M62</f>
        <v>48.853376670278081</v>
      </c>
      <c r="J76" s="16">
        <f>P62</f>
        <v>68.835849975645402</v>
      </c>
      <c r="K76" s="16">
        <f t="shared" si="21"/>
        <v>58.033771884388273</v>
      </c>
      <c r="L76" s="16">
        <f t="shared" si="22"/>
        <v>51.021503572746482</v>
      </c>
      <c r="M76" s="16">
        <f t="shared" si="23"/>
        <v>54.185730184246317</v>
      </c>
      <c r="N76" s="16">
        <f t="shared" si="24"/>
        <v>48.873158046807283</v>
      </c>
    </row>
    <row r="77" spans="6:29" x14ac:dyDescent="0.2">
      <c r="F77" s="15">
        <f t="shared" si="17"/>
        <v>11</v>
      </c>
      <c r="G77" s="127" t="s">
        <v>55</v>
      </c>
      <c r="H77" s="16">
        <f>J63</f>
        <v>52.867877269881028</v>
      </c>
      <c r="I77" s="16">
        <f>M63</f>
        <v>51.12431056427662</v>
      </c>
      <c r="J77" s="16">
        <f>P63</f>
        <v>60.694108151735271</v>
      </c>
      <c r="K77" s="16">
        <f t="shared" si="21"/>
        <v>69.663512092534177</v>
      </c>
      <c r="L77" s="16">
        <f t="shared" si="22"/>
        <v>48.677248677248677</v>
      </c>
      <c r="M77" s="16">
        <f t="shared" si="23"/>
        <v>52.05399061032864</v>
      </c>
      <c r="N77" s="16">
        <f t="shared" si="24"/>
        <v>39.027683997299121</v>
      </c>
    </row>
    <row r="78" spans="6:29" x14ac:dyDescent="0.2">
      <c r="F78" s="15">
        <f t="shared" si="17"/>
        <v>1</v>
      </c>
      <c r="G78" s="127" t="s">
        <v>46</v>
      </c>
      <c r="H78" s="16">
        <f>J64</f>
        <v>65.846599131693196</v>
      </c>
      <c r="I78" s="16">
        <f>M64</f>
        <v>76.666666666666671</v>
      </c>
      <c r="J78" s="16">
        <f>P64</f>
        <v>83.870967741935488</v>
      </c>
      <c r="K78" s="16">
        <f>S64</f>
        <v>74.093264248704656</v>
      </c>
      <c r="L78" s="16">
        <f>V64</f>
        <v>65.745856353591165</v>
      </c>
      <c r="M78" s="16">
        <f>Y64</f>
        <v>56.97674418604651</v>
      </c>
      <c r="N78" s="16">
        <f>AB64</f>
        <v>44.545454545454547</v>
      </c>
    </row>
    <row r="99" spans="7:10" x14ac:dyDescent="0.2">
      <c r="G99" s="17" t="s">
        <v>56</v>
      </c>
      <c r="H99" s="18">
        <f>H61</f>
        <v>72512</v>
      </c>
      <c r="I99" s="18">
        <f>I61</f>
        <v>39477</v>
      </c>
      <c r="J99" s="19">
        <f>I99/H99 *100</f>
        <v>54.442023389232133</v>
      </c>
    </row>
    <row r="100" spans="7:10" x14ac:dyDescent="0.2">
      <c r="G100" s="17" t="s">
        <v>57</v>
      </c>
      <c r="H100" s="128"/>
      <c r="I100" s="128"/>
      <c r="J100" s="20">
        <f>J99/100</f>
        <v>0.5444202338923213</v>
      </c>
    </row>
    <row r="101" spans="7:10" x14ac:dyDescent="0.2">
      <c r="G101" s="17" t="s">
        <v>58</v>
      </c>
      <c r="H101" s="129"/>
      <c r="I101" s="129"/>
      <c r="J101" s="21">
        <f>SQRT((J100)*(1-(J100))/H99)</f>
        <v>1.8494576908620909E-3</v>
      </c>
    </row>
    <row r="102" spans="7:10" x14ac:dyDescent="0.2">
      <c r="G102" s="22" t="s">
        <v>59</v>
      </c>
      <c r="H102" s="129"/>
      <c r="I102" s="129"/>
      <c r="J102" s="19">
        <f>((I99/H99)-1.96*(J101)) *100</f>
        <v>54.079529681823161</v>
      </c>
    </row>
    <row r="103" spans="7:10" x14ac:dyDescent="0.2">
      <c r="G103" s="22" t="s">
        <v>60</v>
      </c>
      <c r="H103" s="129"/>
      <c r="I103" s="129"/>
      <c r="J103" s="19">
        <f>((I99/H99)+1.96*(J101)) *100</f>
        <v>54.804517096641106</v>
      </c>
    </row>
    <row r="104" spans="7:10" x14ac:dyDescent="0.2">
      <c r="G104" s="22" t="s">
        <v>61</v>
      </c>
      <c r="H104" s="129"/>
      <c r="I104" s="129"/>
      <c r="J104" s="19">
        <f>AVERAGE(J2:J47)</f>
        <v>53.836480614339465</v>
      </c>
    </row>
    <row r="105" spans="7:10" x14ac:dyDescent="0.2">
      <c r="G105" s="23" t="s">
        <v>62</v>
      </c>
      <c r="H105" s="129"/>
      <c r="I105" s="129"/>
      <c r="J105" s="24">
        <f>STDEV(J2:J47)/SQRT(46)</f>
        <v>1.9045773730823066</v>
      </c>
    </row>
    <row r="106" spans="7:10" x14ac:dyDescent="0.2">
      <c r="G106" s="23" t="s">
        <v>59</v>
      </c>
      <c r="H106" s="129"/>
      <c r="I106" s="129"/>
      <c r="J106" s="25">
        <f>J104-(2.015*J105)</f>
        <v>49.998757207578613</v>
      </c>
    </row>
    <row r="107" spans="7:10" x14ac:dyDescent="0.2">
      <c r="G107" s="23" t="s">
        <v>60</v>
      </c>
      <c r="H107" s="129"/>
      <c r="I107" s="129"/>
      <c r="J107" s="25">
        <f>J104+(2.015*J105)</f>
        <v>57.674204021100316</v>
      </c>
    </row>
    <row r="108" spans="7:10" x14ac:dyDescent="0.2">
      <c r="G108" s="26" t="s">
        <v>63</v>
      </c>
      <c r="H108" s="129"/>
      <c r="I108" s="129"/>
      <c r="J108" s="27">
        <f>MEDIAN(J2:J47)</f>
        <v>52.165045753512345</v>
      </c>
    </row>
    <row r="109" spans="7:10" x14ac:dyDescent="0.2">
      <c r="G109" s="28" t="s">
        <v>64</v>
      </c>
      <c r="H109" s="129"/>
      <c r="I109" s="129"/>
      <c r="J109" s="27">
        <f>MIN(J2:J47)</f>
        <v>24.420788979336255</v>
      </c>
    </row>
    <row r="110" spans="7:10" x14ac:dyDescent="0.2">
      <c r="G110" s="28" t="s">
        <v>65</v>
      </c>
      <c r="H110" s="130"/>
      <c r="I110" s="130"/>
      <c r="J110" s="27">
        <f>MAX(J2:J47)</f>
        <v>89.8434516991218</v>
      </c>
    </row>
  </sheetData>
  <autoFilter ref="A1:AH1" xr:uid="{4C19FB9A-D5AA-40D9-93A1-30E52ABD56F4}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9EA8-8EAA-4638-BA0D-E039A5BA5707}">
  <dimension ref="A1:AV288"/>
  <sheetViews>
    <sheetView workbookViewId="0">
      <pane ySplit="1" topLeftCell="A2" activePane="bottomLeft" state="frozen"/>
      <selection pane="bottomLeft" activeCell="G5" sqref="G5"/>
    </sheetView>
  </sheetViews>
  <sheetFormatPr defaultRowHeight="15" x14ac:dyDescent="0.25"/>
  <cols>
    <col min="1" max="1" width="6.28515625" style="121" bestFit="1" customWidth="1"/>
    <col min="2" max="2" width="11.7109375" style="8" customWidth="1"/>
    <col min="3" max="3" width="56.5703125" style="121" customWidth="1"/>
    <col min="4" max="4" width="9.42578125" style="121" bestFit="1" customWidth="1"/>
    <col min="5" max="5" width="9.5703125" style="121" bestFit="1" customWidth="1"/>
    <col min="6" max="6" width="9.5703125" style="156" bestFit="1" customWidth="1"/>
    <col min="7" max="7" width="12.42578125" style="156" bestFit="1" customWidth="1"/>
    <col min="8" max="8" width="15" style="121" customWidth="1"/>
    <col min="9" max="9" width="8.85546875" style="121" bestFit="1" customWidth="1"/>
    <col min="10" max="10" width="10.85546875" style="121" bestFit="1" customWidth="1"/>
    <col min="11" max="11" width="32.5703125" style="121" bestFit="1" customWidth="1"/>
    <col min="12" max="12" width="8.5703125" style="121" bestFit="1" customWidth="1"/>
    <col min="13" max="13" width="11.28515625" style="121" customWidth="1"/>
    <col min="14" max="14" width="15.7109375" style="121" bestFit="1" customWidth="1"/>
    <col min="15" max="15" width="14.7109375" style="121" bestFit="1" customWidth="1"/>
    <col min="16" max="16" width="36.140625" style="121" bestFit="1" customWidth="1"/>
    <col min="17" max="17" width="39.42578125" style="121" bestFit="1" customWidth="1"/>
    <col min="18" max="18" width="38" style="153" bestFit="1" customWidth="1"/>
    <col min="19" max="19" width="23.5703125" style="121" bestFit="1" customWidth="1"/>
    <col min="20" max="20" width="26.85546875" style="121" bestFit="1" customWidth="1"/>
    <col min="21" max="21" width="25.28515625" style="153" bestFit="1" customWidth="1"/>
    <col min="22" max="22" width="25.85546875" style="121" bestFit="1" customWidth="1"/>
    <col min="23" max="23" width="29" style="121" bestFit="1" customWidth="1"/>
    <col min="24" max="24" width="27.5703125" style="153" bestFit="1" customWidth="1"/>
    <col min="25" max="25" width="15" style="121" bestFit="1" customWidth="1"/>
    <col min="26" max="26" width="18.28515625" style="121" bestFit="1" customWidth="1"/>
    <col min="27" max="27" width="16.7109375" style="153" bestFit="1" customWidth="1"/>
    <col min="28" max="28" width="22.85546875" style="121" bestFit="1" customWidth="1"/>
    <col min="29" max="29" width="26.140625" style="121" bestFit="1" customWidth="1"/>
    <col min="30" max="30" width="24.5703125" style="153" bestFit="1" customWidth="1"/>
    <col min="31" max="31" width="32.28515625" style="121" bestFit="1" customWidth="1"/>
    <col min="32" max="32" width="35.5703125" style="121" bestFit="1" customWidth="1"/>
    <col min="33" max="33" width="34.140625" style="153" bestFit="1" customWidth="1"/>
    <col min="34" max="34" width="37.42578125" style="121" bestFit="1" customWidth="1"/>
    <col min="35" max="35" width="21" style="121" bestFit="1" customWidth="1"/>
    <col min="36" max="36" width="20.42578125" style="121" bestFit="1" customWidth="1"/>
    <col min="37" max="37" width="12" style="121" bestFit="1" customWidth="1"/>
    <col min="38" max="38" width="12.140625" style="121" bestFit="1" customWidth="1"/>
    <col min="39" max="39" width="13.28515625" style="121" bestFit="1" customWidth="1"/>
    <col min="40" max="40" width="19.28515625" style="121" bestFit="1" customWidth="1"/>
    <col min="41" max="41" width="46.7109375" style="121" customWidth="1"/>
    <col min="42" max="42" width="50.28515625" style="121" customWidth="1"/>
    <col min="43" max="44" width="20.85546875" style="121" bestFit="1" customWidth="1"/>
    <col min="45" max="45" width="23" style="121" bestFit="1" customWidth="1"/>
    <col min="46" max="46" width="20.85546875" style="121" bestFit="1" customWidth="1"/>
    <col min="47" max="47" width="79" style="121" bestFit="1" customWidth="1"/>
    <col min="48" max="48" width="78.28515625" style="121" bestFit="1" customWidth="1"/>
    <col min="49" max="16384" width="9.140625" style="98"/>
  </cols>
  <sheetData>
    <row r="1" spans="1:48" s="148" customFormat="1" ht="33" customHeight="1" x14ac:dyDescent="0.2">
      <c r="A1" s="94" t="s">
        <v>1452</v>
      </c>
      <c r="B1" s="95" t="s">
        <v>216</v>
      </c>
      <c r="C1" s="29" t="s">
        <v>217</v>
      </c>
      <c r="D1" s="29" t="s">
        <v>218</v>
      </c>
      <c r="E1" s="29" t="s">
        <v>219</v>
      </c>
      <c r="F1" s="29" t="s">
        <v>220</v>
      </c>
      <c r="G1" s="29" t="s">
        <v>221</v>
      </c>
      <c r="H1" s="29" t="s">
        <v>2</v>
      </c>
      <c r="I1" s="29" t="s">
        <v>2</v>
      </c>
      <c r="J1" s="29" t="s">
        <v>222</v>
      </c>
      <c r="K1" s="29" t="s">
        <v>223</v>
      </c>
      <c r="L1" s="29" t="s">
        <v>224</v>
      </c>
      <c r="M1" s="95" t="s">
        <v>6</v>
      </c>
      <c r="N1" s="95" t="s">
        <v>7</v>
      </c>
      <c r="O1" s="154" t="s">
        <v>225</v>
      </c>
      <c r="P1" s="95" t="s">
        <v>9</v>
      </c>
      <c r="Q1" s="95" t="s">
        <v>10</v>
      </c>
      <c r="R1" s="154" t="s">
        <v>11</v>
      </c>
      <c r="S1" s="95" t="s">
        <v>12</v>
      </c>
      <c r="T1" s="95" t="s">
        <v>13</v>
      </c>
      <c r="U1" s="154" t="s">
        <v>14</v>
      </c>
      <c r="V1" s="95" t="s">
        <v>15</v>
      </c>
      <c r="W1" s="95" t="s">
        <v>16</v>
      </c>
      <c r="X1" s="154" t="s">
        <v>17</v>
      </c>
      <c r="Y1" s="95" t="s">
        <v>18</v>
      </c>
      <c r="Z1" s="95" t="s">
        <v>19</v>
      </c>
      <c r="AA1" s="154" t="s">
        <v>20</v>
      </c>
      <c r="AB1" s="95" t="s">
        <v>21</v>
      </c>
      <c r="AC1" s="95" t="s">
        <v>22</v>
      </c>
      <c r="AD1" s="154" t="s">
        <v>23</v>
      </c>
      <c r="AE1" s="95" t="s">
        <v>24</v>
      </c>
      <c r="AF1" s="95" t="s">
        <v>25</v>
      </c>
      <c r="AG1" s="154" t="s">
        <v>26</v>
      </c>
      <c r="AH1" s="95" t="s">
        <v>27</v>
      </c>
      <c r="AI1" s="95" t="s">
        <v>226</v>
      </c>
      <c r="AJ1" s="95" t="s">
        <v>227</v>
      </c>
      <c r="AK1" s="95" t="s">
        <v>228</v>
      </c>
      <c r="AL1" s="95" t="s">
        <v>229</v>
      </c>
      <c r="AM1" s="29" t="s">
        <v>230</v>
      </c>
      <c r="AN1" s="29" t="s">
        <v>231</v>
      </c>
      <c r="AO1" s="29" t="s">
        <v>232</v>
      </c>
      <c r="AP1" s="29" t="s">
        <v>233</v>
      </c>
    </row>
    <row r="2" spans="1:48" ht="12" x14ac:dyDescent="0.2">
      <c r="A2" s="3">
        <v>407</v>
      </c>
      <c r="B2" s="2" t="s">
        <v>264</v>
      </c>
      <c r="C2" s="3" t="s">
        <v>265</v>
      </c>
      <c r="D2" s="3" t="s">
        <v>266</v>
      </c>
      <c r="E2" s="3" t="s">
        <v>1014</v>
      </c>
      <c r="F2" s="3" t="s">
        <v>267</v>
      </c>
      <c r="G2" s="3" t="s">
        <v>267</v>
      </c>
      <c r="H2" s="3" t="s">
        <v>268</v>
      </c>
      <c r="I2" s="3" t="s">
        <v>205</v>
      </c>
      <c r="J2" s="3" t="s">
        <v>1040</v>
      </c>
      <c r="K2" s="59" t="s">
        <v>269</v>
      </c>
      <c r="L2" s="59" t="s">
        <v>249</v>
      </c>
      <c r="M2" s="4">
        <v>13</v>
      </c>
      <c r="N2" s="4">
        <v>10</v>
      </c>
      <c r="O2" s="155">
        <f t="shared" ref="O2:O65" si="0">N2/M2*100</f>
        <v>76.923076923076934</v>
      </c>
      <c r="P2" s="4">
        <v>0</v>
      </c>
      <c r="Q2" s="4">
        <v>0</v>
      </c>
      <c r="R2" s="155" t="e">
        <f t="shared" ref="R2:R65" si="1">Q2/P2*100</f>
        <v>#DIV/0!</v>
      </c>
      <c r="S2" s="4">
        <v>0</v>
      </c>
      <c r="T2" s="4">
        <v>0</v>
      </c>
      <c r="U2" s="155" t="e">
        <f t="shared" ref="U2:U65" si="2">T2/S2*100</f>
        <v>#DIV/0!</v>
      </c>
      <c r="V2" s="4">
        <v>0</v>
      </c>
      <c r="W2" s="4">
        <v>0</v>
      </c>
      <c r="X2" s="155" t="e">
        <f t="shared" ref="X2:X65" si="3">W2/V2*100</f>
        <v>#DIV/0!</v>
      </c>
      <c r="Y2" s="4">
        <v>10</v>
      </c>
      <c r="Z2" s="4">
        <v>8</v>
      </c>
      <c r="AA2" s="155">
        <f t="shared" ref="AA2:AA65" si="4">Z2/Y2*100</f>
        <v>80</v>
      </c>
      <c r="AB2" s="4">
        <v>3</v>
      </c>
      <c r="AC2" s="4">
        <v>2</v>
      </c>
      <c r="AD2" s="155">
        <f t="shared" ref="AD2:AD65" si="5">AC2/AB2*100</f>
        <v>66.666666666666657</v>
      </c>
      <c r="AE2" s="4">
        <v>0</v>
      </c>
      <c r="AF2" s="4">
        <v>0</v>
      </c>
      <c r="AG2" s="155" t="e">
        <f t="shared" ref="AG2:AG65" si="6">AF2/AE2*100</f>
        <v>#DIV/0!</v>
      </c>
      <c r="AH2" s="4">
        <v>0</v>
      </c>
      <c r="AI2" s="6" t="s">
        <v>69</v>
      </c>
      <c r="AJ2" s="2" t="s">
        <v>234</v>
      </c>
      <c r="AK2" s="6" t="s">
        <v>270</v>
      </c>
      <c r="AL2" s="4">
        <v>8</v>
      </c>
      <c r="AM2" s="59">
        <v>45026.136672256944</v>
      </c>
      <c r="AN2" s="59" t="s">
        <v>99</v>
      </c>
      <c r="AO2" s="59" t="s">
        <v>271</v>
      </c>
      <c r="AP2" s="59" t="s">
        <v>271</v>
      </c>
      <c r="AQ2" s="98"/>
      <c r="AR2" s="98"/>
      <c r="AS2" s="98"/>
      <c r="AT2" s="98"/>
      <c r="AU2" s="98"/>
      <c r="AV2" s="98"/>
    </row>
    <row r="3" spans="1:48" ht="12" x14ac:dyDescent="0.2">
      <c r="A3" s="3">
        <v>417</v>
      </c>
      <c r="B3" s="2" t="s">
        <v>272</v>
      </c>
      <c r="C3" s="3" t="s">
        <v>273</v>
      </c>
      <c r="D3" s="3" t="s">
        <v>274</v>
      </c>
      <c r="E3" s="3" t="s">
        <v>1015</v>
      </c>
      <c r="F3" s="3" t="s">
        <v>275</v>
      </c>
      <c r="G3" s="3" t="s">
        <v>275</v>
      </c>
      <c r="H3" s="3" t="s">
        <v>276</v>
      </c>
      <c r="I3" s="3" t="s">
        <v>215</v>
      </c>
      <c r="J3" s="3" t="s">
        <v>1041</v>
      </c>
      <c r="K3" s="59" t="s">
        <v>269</v>
      </c>
      <c r="L3" s="59" t="s">
        <v>249</v>
      </c>
      <c r="M3" s="4">
        <v>59</v>
      </c>
      <c r="N3" s="4">
        <v>44</v>
      </c>
      <c r="O3" s="155">
        <f t="shared" si="0"/>
        <v>74.576271186440678</v>
      </c>
      <c r="P3" s="4">
        <v>5</v>
      </c>
      <c r="Q3" s="4">
        <v>3</v>
      </c>
      <c r="R3" s="155">
        <f t="shared" si="1"/>
        <v>60</v>
      </c>
      <c r="S3" s="4">
        <v>0</v>
      </c>
      <c r="T3" s="4">
        <v>0</v>
      </c>
      <c r="U3" s="155" t="e">
        <f t="shared" si="2"/>
        <v>#DIV/0!</v>
      </c>
      <c r="V3" s="4">
        <v>3</v>
      </c>
      <c r="W3" s="4">
        <v>2</v>
      </c>
      <c r="X3" s="155">
        <f t="shared" si="3"/>
        <v>66.666666666666657</v>
      </c>
      <c r="Y3" s="4">
        <v>19</v>
      </c>
      <c r="Z3" s="4">
        <v>17</v>
      </c>
      <c r="AA3" s="155">
        <f t="shared" si="4"/>
        <v>89.473684210526315</v>
      </c>
      <c r="AB3" s="4">
        <v>17</v>
      </c>
      <c r="AC3" s="4">
        <v>11</v>
      </c>
      <c r="AD3" s="155">
        <f t="shared" si="5"/>
        <v>64.705882352941174</v>
      </c>
      <c r="AE3" s="4">
        <v>15</v>
      </c>
      <c r="AF3" s="4">
        <v>11</v>
      </c>
      <c r="AG3" s="155">
        <f t="shared" si="6"/>
        <v>73.333333333333329</v>
      </c>
      <c r="AH3" s="4">
        <v>1</v>
      </c>
      <c r="AI3" s="6" t="s">
        <v>277</v>
      </c>
      <c r="AJ3" s="2" t="s">
        <v>234</v>
      </c>
      <c r="AK3" s="6" t="s">
        <v>278</v>
      </c>
      <c r="AL3" s="4">
        <v>35</v>
      </c>
      <c r="AM3" s="59">
        <v>45030.162443182868</v>
      </c>
      <c r="AN3" s="59" t="s">
        <v>279</v>
      </c>
      <c r="AO3" s="59" t="s">
        <v>271</v>
      </c>
      <c r="AP3" s="59" t="s">
        <v>280</v>
      </c>
      <c r="AQ3" s="98"/>
      <c r="AR3" s="98"/>
      <c r="AS3" s="98"/>
      <c r="AT3" s="98"/>
      <c r="AU3" s="98"/>
      <c r="AV3" s="98"/>
    </row>
    <row r="4" spans="1:48" ht="12" x14ac:dyDescent="0.2">
      <c r="A4" s="3">
        <v>383</v>
      </c>
      <c r="B4" s="2" t="s">
        <v>281</v>
      </c>
      <c r="C4" s="3" t="s">
        <v>282</v>
      </c>
      <c r="D4" s="3" t="s">
        <v>283</v>
      </c>
      <c r="E4" s="3" t="s">
        <v>1016</v>
      </c>
      <c r="F4" s="3" t="s">
        <v>284</v>
      </c>
      <c r="G4" s="3" t="s">
        <v>284</v>
      </c>
      <c r="H4" s="3" t="s">
        <v>276</v>
      </c>
      <c r="I4" s="3" t="s">
        <v>215</v>
      </c>
      <c r="J4" s="3" t="s">
        <v>1041</v>
      </c>
      <c r="K4" s="59" t="s">
        <v>269</v>
      </c>
      <c r="L4" s="59" t="s">
        <v>249</v>
      </c>
      <c r="M4" s="4">
        <v>25</v>
      </c>
      <c r="N4" s="4">
        <v>17</v>
      </c>
      <c r="O4" s="155">
        <f t="shared" si="0"/>
        <v>68</v>
      </c>
      <c r="P4" s="4">
        <v>2</v>
      </c>
      <c r="Q4" s="4">
        <v>1</v>
      </c>
      <c r="R4" s="155">
        <f t="shared" si="1"/>
        <v>50</v>
      </c>
      <c r="S4" s="4">
        <v>0</v>
      </c>
      <c r="T4" s="4">
        <v>0</v>
      </c>
      <c r="U4" s="155" t="e">
        <f t="shared" si="2"/>
        <v>#DIV/0!</v>
      </c>
      <c r="V4" s="4">
        <v>0</v>
      </c>
      <c r="W4" s="4">
        <v>0</v>
      </c>
      <c r="X4" s="155" t="e">
        <f t="shared" si="3"/>
        <v>#DIV/0!</v>
      </c>
      <c r="Y4" s="4">
        <v>10</v>
      </c>
      <c r="Z4" s="4">
        <v>6</v>
      </c>
      <c r="AA4" s="155">
        <f t="shared" si="4"/>
        <v>60</v>
      </c>
      <c r="AB4" s="4">
        <v>5</v>
      </c>
      <c r="AC4" s="4">
        <v>2</v>
      </c>
      <c r="AD4" s="155">
        <f t="shared" si="5"/>
        <v>40</v>
      </c>
      <c r="AE4" s="4">
        <v>8</v>
      </c>
      <c r="AF4" s="4">
        <v>8</v>
      </c>
      <c r="AG4" s="155">
        <f t="shared" si="6"/>
        <v>100</v>
      </c>
      <c r="AH4" s="4">
        <v>3</v>
      </c>
      <c r="AI4" s="6" t="s">
        <v>277</v>
      </c>
      <c r="AJ4" s="2" t="s">
        <v>234</v>
      </c>
      <c r="AK4" s="6" t="s">
        <v>278</v>
      </c>
      <c r="AL4" s="4">
        <v>20</v>
      </c>
      <c r="AM4" s="59">
        <v>45007.341218530091</v>
      </c>
      <c r="AN4" s="59" t="s">
        <v>285</v>
      </c>
      <c r="AO4" s="59" t="s">
        <v>271</v>
      </c>
      <c r="AP4" s="59" t="s">
        <v>271</v>
      </c>
      <c r="AQ4" s="98"/>
      <c r="AR4" s="98"/>
      <c r="AS4" s="98"/>
      <c r="AT4" s="98"/>
      <c r="AU4" s="98"/>
      <c r="AV4" s="98"/>
    </row>
    <row r="5" spans="1:48" ht="12" x14ac:dyDescent="0.2">
      <c r="A5" s="3">
        <v>455</v>
      </c>
      <c r="B5" s="2" t="s">
        <v>286</v>
      </c>
      <c r="C5" s="3" t="s">
        <v>287</v>
      </c>
      <c r="D5" s="3" t="s">
        <v>288</v>
      </c>
      <c r="E5" s="3" t="s">
        <v>1014</v>
      </c>
      <c r="F5" s="3" t="s">
        <v>267</v>
      </c>
      <c r="G5" s="157" t="s">
        <v>267</v>
      </c>
      <c r="H5" s="3" t="s">
        <v>268</v>
      </c>
      <c r="I5" s="3" t="s">
        <v>205</v>
      </c>
      <c r="J5" s="3" t="s">
        <v>1040</v>
      </c>
      <c r="K5" s="59" t="s">
        <v>269</v>
      </c>
      <c r="L5" s="59" t="s">
        <v>249</v>
      </c>
      <c r="M5" s="4">
        <v>39</v>
      </c>
      <c r="N5" s="4">
        <v>25</v>
      </c>
      <c r="O5" s="155">
        <f t="shared" si="0"/>
        <v>64.102564102564102</v>
      </c>
      <c r="P5" s="4">
        <v>1</v>
      </c>
      <c r="Q5" s="4">
        <v>1</v>
      </c>
      <c r="R5" s="155">
        <f t="shared" si="1"/>
        <v>100</v>
      </c>
      <c r="S5" s="4">
        <v>0</v>
      </c>
      <c r="T5" s="4">
        <v>0</v>
      </c>
      <c r="U5" s="155" t="e">
        <f t="shared" si="2"/>
        <v>#DIV/0!</v>
      </c>
      <c r="V5" s="4">
        <v>0</v>
      </c>
      <c r="W5" s="4">
        <v>0</v>
      </c>
      <c r="X5" s="155" t="e">
        <f t="shared" si="3"/>
        <v>#DIV/0!</v>
      </c>
      <c r="Y5" s="4">
        <v>11</v>
      </c>
      <c r="Z5" s="4">
        <v>11</v>
      </c>
      <c r="AA5" s="155">
        <f t="shared" si="4"/>
        <v>100</v>
      </c>
      <c r="AB5" s="4">
        <v>11</v>
      </c>
      <c r="AC5" s="4">
        <v>7</v>
      </c>
      <c r="AD5" s="155">
        <f t="shared" si="5"/>
        <v>63.636363636363633</v>
      </c>
      <c r="AE5" s="4">
        <v>16</v>
      </c>
      <c r="AF5" s="4">
        <v>6</v>
      </c>
      <c r="AG5" s="155">
        <f t="shared" si="6"/>
        <v>37.5</v>
      </c>
      <c r="AH5" s="4">
        <v>1</v>
      </c>
      <c r="AI5" s="6" t="s">
        <v>277</v>
      </c>
      <c r="AJ5" s="2" t="s">
        <v>234</v>
      </c>
      <c r="AK5" s="6" t="s">
        <v>278</v>
      </c>
      <c r="AL5" s="4">
        <v>20</v>
      </c>
      <c r="AM5" s="59">
        <v>45062.229480833332</v>
      </c>
      <c r="AN5" s="59" t="s">
        <v>81</v>
      </c>
      <c r="AO5" s="59" t="s">
        <v>271</v>
      </c>
      <c r="AP5" s="59" t="s">
        <v>290</v>
      </c>
      <c r="AQ5" s="98"/>
      <c r="AR5" s="98"/>
      <c r="AS5" s="98"/>
      <c r="AT5" s="98"/>
      <c r="AU5" s="98"/>
      <c r="AV5" s="98"/>
    </row>
    <row r="6" spans="1:48" ht="12" x14ac:dyDescent="0.2">
      <c r="A6" s="3">
        <v>412</v>
      </c>
      <c r="B6" s="2" t="s">
        <v>291</v>
      </c>
      <c r="C6" s="3" t="s">
        <v>292</v>
      </c>
      <c r="D6" s="3" t="s">
        <v>293</v>
      </c>
      <c r="E6" s="3" t="s">
        <v>1015</v>
      </c>
      <c r="F6" s="3" t="s">
        <v>275</v>
      </c>
      <c r="G6" s="3" t="s">
        <v>275</v>
      </c>
      <c r="H6" s="3" t="s">
        <v>276</v>
      </c>
      <c r="I6" s="3" t="s">
        <v>215</v>
      </c>
      <c r="J6" s="3" t="s">
        <v>1041</v>
      </c>
      <c r="K6" s="59" t="s">
        <v>269</v>
      </c>
      <c r="L6" s="59" t="s">
        <v>249</v>
      </c>
      <c r="M6" s="4">
        <v>51</v>
      </c>
      <c r="N6" s="4">
        <v>31</v>
      </c>
      <c r="O6" s="155">
        <f t="shared" si="0"/>
        <v>60.784313725490193</v>
      </c>
      <c r="P6" s="4">
        <v>4</v>
      </c>
      <c r="Q6" s="4">
        <v>2</v>
      </c>
      <c r="R6" s="155">
        <f t="shared" si="1"/>
        <v>50</v>
      </c>
      <c r="S6" s="4">
        <v>0</v>
      </c>
      <c r="T6" s="4">
        <v>0</v>
      </c>
      <c r="U6" s="155" t="e">
        <f t="shared" si="2"/>
        <v>#DIV/0!</v>
      </c>
      <c r="V6" s="4">
        <v>0</v>
      </c>
      <c r="W6" s="4">
        <v>0</v>
      </c>
      <c r="X6" s="155" t="e">
        <f t="shared" si="3"/>
        <v>#DIV/0!</v>
      </c>
      <c r="Y6" s="4">
        <v>19</v>
      </c>
      <c r="Z6" s="4">
        <v>14</v>
      </c>
      <c r="AA6" s="155">
        <f t="shared" si="4"/>
        <v>73.68421052631578</v>
      </c>
      <c r="AB6" s="4">
        <v>28</v>
      </c>
      <c r="AC6" s="4">
        <v>15</v>
      </c>
      <c r="AD6" s="155">
        <f t="shared" si="5"/>
        <v>53.571428571428569</v>
      </c>
      <c r="AE6" s="4">
        <v>0</v>
      </c>
      <c r="AF6" s="4">
        <v>0</v>
      </c>
      <c r="AG6" s="155" t="e">
        <f t="shared" si="6"/>
        <v>#DIV/0!</v>
      </c>
      <c r="AH6" s="4" t="s">
        <v>69</v>
      </c>
      <c r="AI6" s="6" t="s">
        <v>69</v>
      </c>
      <c r="AJ6" s="2" t="s">
        <v>234</v>
      </c>
      <c r="AK6" s="6" t="s">
        <v>278</v>
      </c>
      <c r="AL6" s="4">
        <v>34</v>
      </c>
      <c r="AM6" s="59">
        <v>45028.195467164354</v>
      </c>
      <c r="AN6" s="59" t="s">
        <v>294</v>
      </c>
      <c r="AO6" s="59" t="s">
        <v>271</v>
      </c>
      <c r="AP6" s="59" t="s">
        <v>280</v>
      </c>
      <c r="AQ6" s="98"/>
      <c r="AR6" s="98"/>
      <c r="AS6" s="98"/>
      <c r="AT6" s="98"/>
      <c r="AU6" s="98"/>
      <c r="AV6" s="98"/>
    </row>
    <row r="7" spans="1:48" ht="12" x14ac:dyDescent="0.2">
      <c r="A7" s="3">
        <v>403</v>
      </c>
      <c r="B7" s="2" t="s">
        <v>295</v>
      </c>
      <c r="C7" s="3" t="s">
        <v>296</v>
      </c>
      <c r="D7" s="3" t="s">
        <v>297</v>
      </c>
      <c r="E7" s="3" t="s">
        <v>1016</v>
      </c>
      <c r="F7" s="3" t="s">
        <v>284</v>
      </c>
      <c r="G7" s="3" t="s">
        <v>284</v>
      </c>
      <c r="H7" s="3" t="s">
        <v>276</v>
      </c>
      <c r="I7" s="3" t="s">
        <v>215</v>
      </c>
      <c r="J7" s="3" t="s">
        <v>1041</v>
      </c>
      <c r="K7" s="59" t="s">
        <v>269</v>
      </c>
      <c r="L7" s="59" t="s">
        <v>249</v>
      </c>
      <c r="M7" s="4">
        <v>25</v>
      </c>
      <c r="N7" s="4">
        <v>15</v>
      </c>
      <c r="O7" s="155">
        <f t="shared" si="0"/>
        <v>60</v>
      </c>
      <c r="P7" s="4">
        <v>1</v>
      </c>
      <c r="Q7" s="4">
        <v>1</v>
      </c>
      <c r="R7" s="155">
        <f t="shared" si="1"/>
        <v>100</v>
      </c>
      <c r="S7" s="4">
        <v>0</v>
      </c>
      <c r="T7" s="4">
        <v>0</v>
      </c>
      <c r="U7" s="155" t="e">
        <f t="shared" si="2"/>
        <v>#DIV/0!</v>
      </c>
      <c r="V7" s="4">
        <v>0</v>
      </c>
      <c r="W7" s="4">
        <v>0</v>
      </c>
      <c r="X7" s="155" t="e">
        <f t="shared" si="3"/>
        <v>#DIV/0!</v>
      </c>
      <c r="Y7" s="4">
        <v>9</v>
      </c>
      <c r="Z7" s="4">
        <v>7</v>
      </c>
      <c r="AA7" s="155">
        <f t="shared" si="4"/>
        <v>77.777777777777786</v>
      </c>
      <c r="AB7" s="4">
        <v>2</v>
      </c>
      <c r="AC7" s="4">
        <v>1</v>
      </c>
      <c r="AD7" s="155">
        <f t="shared" si="5"/>
        <v>50</v>
      </c>
      <c r="AE7" s="4">
        <v>13</v>
      </c>
      <c r="AF7" s="4">
        <v>6</v>
      </c>
      <c r="AG7" s="155">
        <f t="shared" si="6"/>
        <v>46.153846153846153</v>
      </c>
      <c r="AH7" s="4">
        <v>0</v>
      </c>
      <c r="AI7" s="6" t="s">
        <v>277</v>
      </c>
      <c r="AJ7" s="2" t="s">
        <v>234</v>
      </c>
      <c r="AK7" s="6" t="s">
        <v>278</v>
      </c>
      <c r="AL7" s="4">
        <v>25</v>
      </c>
      <c r="AM7" s="59">
        <v>45021.389815057868</v>
      </c>
      <c r="AN7" s="59" t="s">
        <v>298</v>
      </c>
      <c r="AO7" s="59" t="s">
        <v>271</v>
      </c>
      <c r="AP7" s="59" t="s">
        <v>280</v>
      </c>
      <c r="AQ7" s="98"/>
      <c r="AR7" s="98"/>
      <c r="AS7" s="98"/>
      <c r="AT7" s="98"/>
      <c r="AU7" s="98"/>
      <c r="AV7" s="98"/>
    </row>
    <row r="8" spans="1:48" ht="12" x14ac:dyDescent="0.2">
      <c r="A8" s="3">
        <v>405</v>
      </c>
      <c r="B8" s="2" t="s">
        <v>299</v>
      </c>
      <c r="C8" s="3" t="s">
        <v>300</v>
      </c>
      <c r="D8" s="3" t="s">
        <v>301</v>
      </c>
      <c r="E8" s="3" t="s">
        <v>1017</v>
      </c>
      <c r="F8" s="3" t="s">
        <v>302</v>
      </c>
      <c r="G8" s="3" t="s">
        <v>302</v>
      </c>
      <c r="H8" s="3" t="s">
        <v>268</v>
      </c>
      <c r="I8" s="3" t="s">
        <v>205</v>
      </c>
      <c r="J8" s="3" t="s">
        <v>1040</v>
      </c>
      <c r="K8" s="59" t="s">
        <v>269</v>
      </c>
      <c r="L8" s="59" t="s">
        <v>249</v>
      </c>
      <c r="M8" s="4">
        <v>39</v>
      </c>
      <c r="N8" s="4">
        <v>22</v>
      </c>
      <c r="O8" s="155">
        <f t="shared" si="0"/>
        <v>56.410256410256409</v>
      </c>
      <c r="P8" s="4">
        <v>0</v>
      </c>
      <c r="Q8" s="4">
        <v>0</v>
      </c>
      <c r="R8" s="155" t="e">
        <f t="shared" si="1"/>
        <v>#DIV/0!</v>
      </c>
      <c r="S8" s="4">
        <v>0</v>
      </c>
      <c r="T8" s="4">
        <v>0</v>
      </c>
      <c r="U8" s="155" t="e">
        <f t="shared" si="2"/>
        <v>#DIV/0!</v>
      </c>
      <c r="V8" s="4">
        <v>0</v>
      </c>
      <c r="W8" s="4">
        <v>0</v>
      </c>
      <c r="X8" s="155" t="e">
        <f t="shared" si="3"/>
        <v>#DIV/0!</v>
      </c>
      <c r="Y8" s="4">
        <v>18</v>
      </c>
      <c r="Z8" s="4">
        <v>12</v>
      </c>
      <c r="AA8" s="155">
        <f t="shared" si="4"/>
        <v>66.666666666666657</v>
      </c>
      <c r="AB8" s="4">
        <v>0</v>
      </c>
      <c r="AC8" s="4">
        <v>0</v>
      </c>
      <c r="AD8" s="155" t="e">
        <f t="shared" si="5"/>
        <v>#DIV/0!</v>
      </c>
      <c r="AE8" s="4">
        <v>21</v>
      </c>
      <c r="AF8" s="4">
        <v>10</v>
      </c>
      <c r="AG8" s="155">
        <f t="shared" si="6"/>
        <v>47.619047619047613</v>
      </c>
      <c r="AH8" s="4">
        <v>4</v>
      </c>
      <c r="AI8" s="6" t="s">
        <v>277</v>
      </c>
      <c r="AJ8" s="2" t="s">
        <v>234</v>
      </c>
      <c r="AK8" s="6" t="s">
        <v>270</v>
      </c>
      <c r="AL8" s="4">
        <v>16</v>
      </c>
      <c r="AM8" s="59">
        <v>45022.225405960649</v>
      </c>
      <c r="AN8" s="59" t="s">
        <v>303</v>
      </c>
      <c r="AO8" s="59" t="s">
        <v>304</v>
      </c>
      <c r="AP8" s="59" t="s">
        <v>280</v>
      </c>
      <c r="AQ8" s="98"/>
      <c r="AR8" s="98"/>
      <c r="AS8" s="98"/>
      <c r="AT8" s="98"/>
      <c r="AU8" s="98"/>
      <c r="AV8" s="98"/>
    </row>
    <row r="9" spans="1:48" ht="12" x14ac:dyDescent="0.2">
      <c r="A9" s="3">
        <v>86</v>
      </c>
      <c r="B9" s="2" t="s">
        <v>35</v>
      </c>
      <c r="C9" s="3" t="s">
        <v>305</v>
      </c>
      <c r="D9" s="3" t="s">
        <v>306</v>
      </c>
      <c r="E9" s="3" t="s">
        <v>1016</v>
      </c>
      <c r="F9" s="3" t="s">
        <v>307</v>
      </c>
      <c r="G9" s="3" t="s">
        <v>307</v>
      </c>
      <c r="H9" s="3" t="s">
        <v>276</v>
      </c>
      <c r="I9" s="3" t="s">
        <v>215</v>
      </c>
      <c r="J9" s="3" t="s">
        <v>1041</v>
      </c>
      <c r="K9" s="59" t="s">
        <v>269</v>
      </c>
      <c r="L9" s="59" t="s">
        <v>249</v>
      </c>
      <c r="M9" s="4">
        <v>100</v>
      </c>
      <c r="N9" s="4">
        <v>49</v>
      </c>
      <c r="O9" s="155">
        <f t="shared" si="0"/>
        <v>49</v>
      </c>
      <c r="P9" s="4">
        <v>3</v>
      </c>
      <c r="Q9" s="4">
        <v>2</v>
      </c>
      <c r="R9" s="155">
        <f t="shared" si="1"/>
        <v>66.666666666666657</v>
      </c>
      <c r="S9" s="4">
        <v>29</v>
      </c>
      <c r="T9" s="4">
        <v>15</v>
      </c>
      <c r="U9" s="155">
        <f t="shared" si="2"/>
        <v>51.724137931034484</v>
      </c>
      <c r="V9" s="4">
        <v>8</v>
      </c>
      <c r="W9" s="4">
        <v>5</v>
      </c>
      <c r="X9" s="155">
        <f t="shared" si="3"/>
        <v>62.5</v>
      </c>
      <c r="Y9" s="4">
        <v>39</v>
      </c>
      <c r="Z9" s="4">
        <v>16</v>
      </c>
      <c r="AA9" s="155">
        <f t="shared" si="4"/>
        <v>41.025641025641022</v>
      </c>
      <c r="AB9" s="4">
        <v>21</v>
      </c>
      <c r="AC9" s="4">
        <v>11</v>
      </c>
      <c r="AD9" s="155">
        <f t="shared" si="5"/>
        <v>52.380952380952387</v>
      </c>
      <c r="AE9" s="4">
        <v>0</v>
      </c>
      <c r="AF9" s="4">
        <v>0</v>
      </c>
      <c r="AG9" s="155" t="e">
        <f t="shared" si="6"/>
        <v>#DIV/0!</v>
      </c>
      <c r="AH9" s="4">
        <v>0</v>
      </c>
      <c r="AI9" s="6" t="s">
        <v>277</v>
      </c>
      <c r="AJ9" s="2" t="s">
        <v>234</v>
      </c>
      <c r="AK9" s="6" t="s">
        <v>270</v>
      </c>
      <c r="AL9" s="4">
        <v>25</v>
      </c>
      <c r="AM9" s="59">
        <v>44897.222688310183</v>
      </c>
      <c r="AN9" s="59" t="s">
        <v>308</v>
      </c>
      <c r="AO9" s="59" t="s">
        <v>74</v>
      </c>
      <c r="AP9" s="59" t="s">
        <v>309</v>
      </c>
      <c r="AQ9" s="98"/>
      <c r="AR9" s="98"/>
      <c r="AS9" s="98"/>
      <c r="AT9" s="98"/>
      <c r="AU9" s="98"/>
      <c r="AV9" s="98"/>
    </row>
    <row r="10" spans="1:48" ht="12" x14ac:dyDescent="0.2">
      <c r="A10" s="3">
        <v>9</v>
      </c>
      <c r="B10" s="2" t="s">
        <v>310</v>
      </c>
      <c r="C10" s="3" t="s">
        <v>311</v>
      </c>
      <c r="D10" s="3" t="s">
        <v>312</v>
      </c>
      <c r="E10" s="3" t="s">
        <v>1017</v>
      </c>
      <c r="F10" s="3" t="s">
        <v>302</v>
      </c>
      <c r="G10" s="3" t="s">
        <v>302</v>
      </c>
      <c r="H10" s="3" t="s">
        <v>268</v>
      </c>
      <c r="I10" s="3" t="s">
        <v>205</v>
      </c>
      <c r="J10" s="3" t="s">
        <v>1040</v>
      </c>
      <c r="K10" s="59" t="s">
        <v>269</v>
      </c>
      <c r="L10" s="59" t="s">
        <v>249</v>
      </c>
      <c r="M10" s="4">
        <v>21</v>
      </c>
      <c r="N10" s="4">
        <v>10</v>
      </c>
      <c r="O10" s="155">
        <f t="shared" si="0"/>
        <v>47.619047619047613</v>
      </c>
      <c r="P10" s="4">
        <v>1</v>
      </c>
      <c r="Q10" s="4">
        <v>0</v>
      </c>
      <c r="R10" s="155">
        <f t="shared" si="1"/>
        <v>0</v>
      </c>
      <c r="S10" s="4">
        <v>0</v>
      </c>
      <c r="T10" s="4">
        <v>0</v>
      </c>
      <c r="U10" s="155" t="e">
        <f t="shared" si="2"/>
        <v>#DIV/0!</v>
      </c>
      <c r="V10" s="4">
        <v>10</v>
      </c>
      <c r="W10" s="4">
        <v>3</v>
      </c>
      <c r="X10" s="155">
        <f t="shared" si="3"/>
        <v>30</v>
      </c>
      <c r="Y10" s="4">
        <v>5</v>
      </c>
      <c r="Z10" s="4">
        <v>2</v>
      </c>
      <c r="AA10" s="155">
        <f t="shared" si="4"/>
        <v>40</v>
      </c>
      <c r="AB10" s="4">
        <v>0</v>
      </c>
      <c r="AC10" s="4">
        <v>0</v>
      </c>
      <c r="AD10" s="155" t="e">
        <f t="shared" si="5"/>
        <v>#DIV/0!</v>
      </c>
      <c r="AE10" s="4">
        <v>5</v>
      </c>
      <c r="AF10" s="4">
        <v>5</v>
      </c>
      <c r="AG10" s="155">
        <f t="shared" si="6"/>
        <v>100</v>
      </c>
      <c r="AH10" s="4">
        <v>0</v>
      </c>
      <c r="AI10" s="6" t="s">
        <v>313</v>
      </c>
      <c r="AJ10" s="2" t="s">
        <v>234</v>
      </c>
      <c r="AK10" s="6" t="s">
        <v>314</v>
      </c>
      <c r="AL10" s="4">
        <v>5</v>
      </c>
      <c r="AM10" s="59">
        <v>44872.219785590278</v>
      </c>
      <c r="AN10" s="59" t="s">
        <v>315</v>
      </c>
      <c r="AO10" s="59" t="s">
        <v>271</v>
      </c>
      <c r="AP10" s="59" t="s">
        <v>271</v>
      </c>
      <c r="AQ10" s="98"/>
      <c r="AR10" s="98"/>
      <c r="AS10" s="98"/>
      <c r="AT10" s="98"/>
      <c r="AU10" s="98"/>
      <c r="AV10" s="98"/>
    </row>
    <row r="11" spans="1:48" ht="12" x14ac:dyDescent="0.2">
      <c r="A11" s="3">
        <v>381</v>
      </c>
      <c r="B11" s="2" t="s">
        <v>316</v>
      </c>
      <c r="C11" s="3" t="s">
        <v>317</v>
      </c>
      <c r="D11" s="3" t="s">
        <v>318</v>
      </c>
      <c r="E11" s="3" t="s">
        <v>1015</v>
      </c>
      <c r="F11" s="3" t="s">
        <v>275</v>
      </c>
      <c r="G11" s="3" t="s">
        <v>275</v>
      </c>
      <c r="H11" s="3" t="s">
        <v>276</v>
      </c>
      <c r="I11" s="3" t="s">
        <v>215</v>
      </c>
      <c r="J11" s="3" t="s">
        <v>1041</v>
      </c>
      <c r="K11" s="59" t="s">
        <v>269</v>
      </c>
      <c r="L11" s="59" t="s">
        <v>249</v>
      </c>
      <c r="M11" s="4">
        <v>17</v>
      </c>
      <c r="N11" s="4">
        <v>8</v>
      </c>
      <c r="O11" s="155">
        <f t="shared" si="0"/>
        <v>47.058823529411761</v>
      </c>
      <c r="P11" s="4">
        <v>2</v>
      </c>
      <c r="Q11" s="4">
        <v>1</v>
      </c>
      <c r="R11" s="155">
        <f t="shared" si="1"/>
        <v>50</v>
      </c>
      <c r="S11" s="4">
        <v>0</v>
      </c>
      <c r="T11" s="4">
        <v>0</v>
      </c>
      <c r="U11" s="155" t="e">
        <f t="shared" si="2"/>
        <v>#DIV/0!</v>
      </c>
      <c r="V11" s="4">
        <v>0</v>
      </c>
      <c r="W11" s="4">
        <v>0</v>
      </c>
      <c r="X11" s="155" t="e">
        <f t="shared" si="3"/>
        <v>#DIV/0!</v>
      </c>
      <c r="Y11" s="4">
        <v>11</v>
      </c>
      <c r="Z11" s="4">
        <v>5</v>
      </c>
      <c r="AA11" s="155">
        <f t="shared" si="4"/>
        <v>45.454545454545453</v>
      </c>
      <c r="AB11" s="4">
        <v>3</v>
      </c>
      <c r="AC11" s="4">
        <v>2</v>
      </c>
      <c r="AD11" s="155">
        <f t="shared" si="5"/>
        <v>66.666666666666657</v>
      </c>
      <c r="AE11" s="4">
        <v>1</v>
      </c>
      <c r="AF11" s="4">
        <v>0</v>
      </c>
      <c r="AG11" s="155">
        <f t="shared" si="6"/>
        <v>0</v>
      </c>
      <c r="AH11" s="4">
        <v>0</v>
      </c>
      <c r="AI11" s="6" t="s">
        <v>277</v>
      </c>
      <c r="AJ11" s="2" t="s">
        <v>234</v>
      </c>
      <c r="AK11" s="6" t="s">
        <v>270</v>
      </c>
      <c r="AL11" s="4">
        <v>14</v>
      </c>
      <c r="AM11" s="59">
        <v>45006.428213310188</v>
      </c>
      <c r="AN11" s="59" t="s">
        <v>102</v>
      </c>
      <c r="AO11" s="59" t="s">
        <v>271</v>
      </c>
      <c r="AP11" s="59" t="s">
        <v>319</v>
      </c>
      <c r="AQ11" s="98"/>
      <c r="AR11" s="98"/>
      <c r="AS11" s="98"/>
      <c r="AT11" s="98"/>
      <c r="AU11" s="98"/>
      <c r="AV11" s="98"/>
    </row>
    <row r="12" spans="1:48" ht="12" x14ac:dyDescent="0.2">
      <c r="A12" s="3">
        <v>288</v>
      </c>
      <c r="B12" s="2" t="s">
        <v>320</v>
      </c>
      <c r="C12" s="3" t="s">
        <v>321</v>
      </c>
      <c r="D12" s="3" t="s">
        <v>322</v>
      </c>
      <c r="E12" s="3" t="s">
        <v>1015</v>
      </c>
      <c r="F12" s="3" t="s">
        <v>275</v>
      </c>
      <c r="G12" s="3" t="s">
        <v>275</v>
      </c>
      <c r="H12" s="3" t="s">
        <v>276</v>
      </c>
      <c r="I12" s="3" t="s">
        <v>215</v>
      </c>
      <c r="J12" s="3" t="s">
        <v>1041</v>
      </c>
      <c r="K12" s="59" t="s">
        <v>269</v>
      </c>
      <c r="L12" s="59" t="s">
        <v>249</v>
      </c>
      <c r="M12" s="4">
        <v>88</v>
      </c>
      <c r="N12" s="4">
        <v>38</v>
      </c>
      <c r="O12" s="155">
        <f t="shared" si="0"/>
        <v>43.18181818181818</v>
      </c>
      <c r="P12" s="4">
        <v>6</v>
      </c>
      <c r="Q12" s="4">
        <v>2</v>
      </c>
      <c r="R12" s="155">
        <f t="shared" si="1"/>
        <v>33.333333333333329</v>
      </c>
      <c r="S12" s="4">
        <v>0</v>
      </c>
      <c r="T12" s="4">
        <v>0</v>
      </c>
      <c r="U12" s="155" t="e">
        <f t="shared" si="2"/>
        <v>#DIV/0!</v>
      </c>
      <c r="V12" s="4">
        <v>5</v>
      </c>
      <c r="W12" s="4">
        <v>2</v>
      </c>
      <c r="X12" s="155">
        <f t="shared" si="3"/>
        <v>40</v>
      </c>
      <c r="Y12" s="4">
        <v>26</v>
      </c>
      <c r="Z12" s="4">
        <v>18</v>
      </c>
      <c r="AA12" s="155">
        <f t="shared" si="4"/>
        <v>69.230769230769226</v>
      </c>
      <c r="AB12" s="4">
        <v>51</v>
      </c>
      <c r="AC12" s="4">
        <v>16</v>
      </c>
      <c r="AD12" s="155">
        <f t="shared" si="5"/>
        <v>31.372549019607842</v>
      </c>
      <c r="AE12" s="4">
        <v>0</v>
      </c>
      <c r="AF12" s="4">
        <v>0</v>
      </c>
      <c r="AG12" s="155" t="e">
        <f t="shared" si="6"/>
        <v>#DIV/0!</v>
      </c>
      <c r="AH12" s="4" t="s">
        <v>69</v>
      </c>
      <c r="AI12" s="6" t="s">
        <v>277</v>
      </c>
      <c r="AJ12" s="2" t="s">
        <v>234</v>
      </c>
      <c r="AK12" s="6" t="s">
        <v>323</v>
      </c>
      <c r="AL12" s="4">
        <v>54</v>
      </c>
      <c r="AM12" s="59">
        <v>44994.529606655095</v>
      </c>
      <c r="AN12" s="59" t="s">
        <v>324</v>
      </c>
      <c r="AO12" s="59" t="s">
        <v>304</v>
      </c>
      <c r="AP12" s="59" t="s">
        <v>309</v>
      </c>
      <c r="AQ12" s="98"/>
      <c r="AR12" s="98"/>
      <c r="AS12" s="98"/>
      <c r="AT12" s="98"/>
      <c r="AU12" s="98"/>
      <c r="AV12" s="98"/>
    </row>
    <row r="13" spans="1:48" ht="12" x14ac:dyDescent="0.2">
      <c r="A13" s="3">
        <v>249</v>
      </c>
      <c r="B13" s="2" t="s">
        <v>325</v>
      </c>
      <c r="C13" s="3" t="s">
        <v>326</v>
      </c>
      <c r="D13" s="3" t="s">
        <v>327</v>
      </c>
      <c r="E13" s="3" t="s">
        <v>1015</v>
      </c>
      <c r="F13" s="3" t="s">
        <v>275</v>
      </c>
      <c r="G13" s="3" t="s">
        <v>275</v>
      </c>
      <c r="H13" s="3" t="s">
        <v>276</v>
      </c>
      <c r="I13" s="3" t="s">
        <v>215</v>
      </c>
      <c r="J13" s="3" t="s">
        <v>1041</v>
      </c>
      <c r="K13" s="59" t="s">
        <v>269</v>
      </c>
      <c r="L13" s="59" t="s">
        <v>249</v>
      </c>
      <c r="M13" s="4">
        <v>14</v>
      </c>
      <c r="N13" s="4">
        <v>6</v>
      </c>
      <c r="O13" s="155">
        <f t="shared" si="0"/>
        <v>42.857142857142854</v>
      </c>
      <c r="P13" s="4">
        <v>0</v>
      </c>
      <c r="Q13" s="4">
        <v>0</v>
      </c>
      <c r="R13" s="155" t="e">
        <f t="shared" si="1"/>
        <v>#DIV/0!</v>
      </c>
      <c r="S13" s="4">
        <v>0</v>
      </c>
      <c r="T13" s="4">
        <v>0</v>
      </c>
      <c r="U13" s="155" t="e">
        <f t="shared" si="2"/>
        <v>#DIV/0!</v>
      </c>
      <c r="V13" s="4">
        <v>0</v>
      </c>
      <c r="W13" s="4">
        <v>0</v>
      </c>
      <c r="X13" s="155" t="e">
        <f t="shared" si="3"/>
        <v>#DIV/0!</v>
      </c>
      <c r="Y13" s="4">
        <v>10</v>
      </c>
      <c r="Z13" s="4">
        <v>6</v>
      </c>
      <c r="AA13" s="155">
        <f t="shared" si="4"/>
        <v>60</v>
      </c>
      <c r="AB13" s="4">
        <v>3</v>
      </c>
      <c r="AC13" s="4">
        <v>0</v>
      </c>
      <c r="AD13" s="155">
        <f t="shared" si="5"/>
        <v>0</v>
      </c>
      <c r="AE13" s="4">
        <v>1</v>
      </c>
      <c r="AF13" s="4">
        <v>0</v>
      </c>
      <c r="AG13" s="155">
        <f t="shared" si="6"/>
        <v>0</v>
      </c>
      <c r="AH13" s="4">
        <v>0</v>
      </c>
      <c r="AI13" s="6" t="s">
        <v>277</v>
      </c>
      <c r="AJ13" s="2" t="s">
        <v>234</v>
      </c>
      <c r="AK13" s="6" t="s">
        <v>270</v>
      </c>
      <c r="AL13" s="4">
        <v>9</v>
      </c>
      <c r="AM13" s="59">
        <v>44985.44399511574</v>
      </c>
      <c r="AN13" s="59" t="s">
        <v>99</v>
      </c>
      <c r="AO13" s="59" t="s">
        <v>328</v>
      </c>
      <c r="AP13" s="59" t="s">
        <v>319</v>
      </c>
      <c r="AQ13" s="98"/>
      <c r="AR13" s="98"/>
      <c r="AS13" s="98"/>
      <c r="AT13" s="98"/>
      <c r="AU13" s="98"/>
      <c r="AV13" s="98"/>
    </row>
    <row r="14" spans="1:48" ht="12" x14ac:dyDescent="0.2">
      <c r="A14" s="3">
        <v>242</v>
      </c>
      <c r="B14" s="2" t="s">
        <v>329</v>
      </c>
      <c r="C14" s="3" t="s">
        <v>330</v>
      </c>
      <c r="D14" s="3" t="s">
        <v>331</v>
      </c>
      <c r="E14" s="3" t="s">
        <v>1016</v>
      </c>
      <c r="F14" s="3" t="s">
        <v>284</v>
      </c>
      <c r="G14" s="3" t="s">
        <v>284</v>
      </c>
      <c r="H14" s="3" t="s">
        <v>276</v>
      </c>
      <c r="I14" s="3" t="s">
        <v>215</v>
      </c>
      <c r="J14" s="3" t="s">
        <v>1041</v>
      </c>
      <c r="K14" s="59" t="s">
        <v>269</v>
      </c>
      <c r="L14" s="59" t="s">
        <v>249</v>
      </c>
      <c r="M14" s="4">
        <v>41</v>
      </c>
      <c r="N14" s="4">
        <v>15</v>
      </c>
      <c r="O14" s="155">
        <f t="shared" si="0"/>
        <v>36.585365853658537</v>
      </c>
      <c r="P14" s="4">
        <v>5</v>
      </c>
      <c r="Q14" s="4">
        <v>1</v>
      </c>
      <c r="R14" s="155">
        <f t="shared" si="1"/>
        <v>20</v>
      </c>
      <c r="S14" s="4">
        <v>0</v>
      </c>
      <c r="T14" s="4">
        <v>0</v>
      </c>
      <c r="U14" s="155" t="e">
        <f t="shared" si="2"/>
        <v>#DIV/0!</v>
      </c>
      <c r="V14" s="4">
        <v>0</v>
      </c>
      <c r="W14" s="4">
        <v>0</v>
      </c>
      <c r="X14" s="155" t="e">
        <f t="shared" si="3"/>
        <v>#DIV/0!</v>
      </c>
      <c r="Y14" s="4">
        <v>12</v>
      </c>
      <c r="Z14" s="4">
        <v>3</v>
      </c>
      <c r="AA14" s="155">
        <f t="shared" si="4"/>
        <v>25</v>
      </c>
      <c r="AB14" s="4">
        <v>0</v>
      </c>
      <c r="AC14" s="4">
        <v>0</v>
      </c>
      <c r="AD14" s="155" t="e">
        <f t="shared" si="5"/>
        <v>#DIV/0!</v>
      </c>
      <c r="AE14" s="4">
        <v>24</v>
      </c>
      <c r="AF14" s="4">
        <v>11</v>
      </c>
      <c r="AG14" s="155">
        <f t="shared" si="6"/>
        <v>45.833333333333329</v>
      </c>
      <c r="AH14" s="4">
        <v>4</v>
      </c>
      <c r="AI14" s="6" t="s">
        <v>277</v>
      </c>
      <c r="AJ14" s="2" t="s">
        <v>234</v>
      </c>
      <c r="AK14" s="6" t="s">
        <v>278</v>
      </c>
      <c r="AL14" s="4">
        <v>36</v>
      </c>
      <c r="AM14" s="59">
        <v>44984.327985127318</v>
      </c>
      <c r="AN14" s="59" t="s">
        <v>332</v>
      </c>
      <c r="AO14" s="59" t="s">
        <v>271</v>
      </c>
      <c r="AP14" s="59" t="s">
        <v>271</v>
      </c>
      <c r="AQ14" s="98"/>
      <c r="AR14" s="98"/>
      <c r="AS14" s="98"/>
      <c r="AT14" s="98"/>
      <c r="AU14" s="98"/>
      <c r="AV14" s="98"/>
    </row>
    <row r="15" spans="1:48" ht="12" x14ac:dyDescent="0.2">
      <c r="A15" s="3">
        <v>424</v>
      </c>
      <c r="B15" s="2" t="s">
        <v>333</v>
      </c>
      <c r="C15" s="3" t="s">
        <v>334</v>
      </c>
      <c r="D15" s="3" t="s">
        <v>335</v>
      </c>
      <c r="E15" s="3" t="s">
        <v>1014</v>
      </c>
      <c r="F15" s="3" t="s">
        <v>267</v>
      </c>
      <c r="G15" s="3" t="s">
        <v>267</v>
      </c>
      <c r="H15" s="3" t="s">
        <v>268</v>
      </c>
      <c r="I15" s="3" t="s">
        <v>205</v>
      </c>
      <c r="J15" s="3" t="s">
        <v>1040</v>
      </c>
      <c r="K15" s="59" t="s">
        <v>269</v>
      </c>
      <c r="L15" s="59" t="s">
        <v>249</v>
      </c>
      <c r="M15" s="4">
        <v>34</v>
      </c>
      <c r="N15" s="4">
        <v>12</v>
      </c>
      <c r="O15" s="155">
        <f t="shared" si="0"/>
        <v>35.294117647058826</v>
      </c>
      <c r="P15" s="4">
        <v>1</v>
      </c>
      <c r="Q15" s="4">
        <v>1</v>
      </c>
      <c r="R15" s="155">
        <f t="shared" si="1"/>
        <v>100</v>
      </c>
      <c r="S15" s="4">
        <v>1</v>
      </c>
      <c r="T15" s="4">
        <v>1</v>
      </c>
      <c r="U15" s="155">
        <f t="shared" si="2"/>
        <v>100</v>
      </c>
      <c r="V15" s="4">
        <v>0</v>
      </c>
      <c r="W15" s="4">
        <v>0</v>
      </c>
      <c r="X15" s="155" t="e">
        <f t="shared" si="3"/>
        <v>#DIV/0!</v>
      </c>
      <c r="Y15" s="4">
        <v>9</v>
      </c>
      <c r="Z15" s="4">
        <v>2</v>
      </c>
      <c r="AA15" s="155">
        <f t="shared" si="4"/>
        <v>22.222222222222221</v>
      </c>
      <c r="AB15" s="4">
        <v>11</v>
      </c>
      <c r="AC15" s="4">
        <v>4</v>
      </c>
      <c r="AD15" s="155">
        <f t="shared" si="5"/>
        <v>36.363636363636367</v>
      </c>
      <c r="AE15" s="4">
        <v>12</v>
      </c>
      <c r="AF15" s="4">
        <v>4</v>
      </c>
      <c r="AG15" s="155">
        <f t="shared" si="6"/>
        <v>33.333333333333329</v>
      </c>
      <c r="AH15" s="4">
        <v>0</v>
      </c>
      <c r="AI15" s="6" t="s">
        <v>277</v>
      </c>
      <c r="AJ15" s="2" t="s">
        <v>234</v>
      </c>
      <c r="AK15" s="6" t="s">
        <v>278</v>
      </c>
      <c r="AL15" s="4">
        <v>18</v>
      </c>
      <c r="AM15" s="59">
        <v>45034.392116273149</v>
      </c>
      <c r="AN15" s="59" t="s">
        <v>336</v>
      </c>
      <c r="AO15" s="59" t="s">
        <v>304</v>
      </c>
      <c r="AP15" s="59" t="s">
        <v>280</v>
      </c>
      <c r="AQ15" s="98"/>
      <c r="AR15" s="98"/>
      <c r="AS15" s="98"/>
      <c r="AT15" s="98"/>
      <c r="AU15" s="98"/>
      <c r="AV15" s="98"/>
    </row>
    <row r="16" spans="1:48" ht="12" x14ac:dyDescent="0.2">
      <c r="A16" s="3">
        <v>420</v>
      </c>
      <c r="B16" s="2" t="s">
        <v>337</v>
      </c>
      <c r="C16" s="3" t="s">
        <v>338</v>
      </c>
      <c r="D16" s="3" t="s">
        <v>339</v>
      </c>
      <c r="E16" s="3" t="s">
        <v>1015</v>
      </c>
      <c r="F16" s="3" t="s">
        <v>275</v>
      </c>
      <c r="G16" s="3" t="s">
        <v>275</v>
      </c>
      <c r="H16" s="3" t="s">
        <v>276</v>
      </c>
      <c r="I16" s="3" t="s">
        <v>215</v>
      </c>
      <c r="J16" s="3" t="s">
        <v>1041</v>
      </c>
      <c r="K16" s="59" t="s">
        <v>269</v>
      </c>
      <c r="L16" s="59" t="s">
        <v>249</v>
      </c>
      <c r="M16" s="4">
        <v>17</v>
      </c>
      <c r="N16" s="4">
        <v>6</v>
      </c>
      <c r="O16" s="155">
        <f t="shared" si="0"/>
        <v>35.294117647058826</v>
      </c>
      <c r="P16" s="4">
        <v>2</v>
      </c>
      <c r="Q16" s="4">
        <v>1</v>
      </c>
      <c r="R16" s="155">
        <f t="shared" si="1"/>
        <v>50</v>
      </c>
      <c r="S16" s="4">
        <v>0</v>
      </c>
      <c r="T16" s="4">
        <v>0</v>
      </c>
      <c r="U16" s="155" t="e">
        <f t="shared" si="2"/>
        <v>#DIV/0!</v>
      </c>
      <c r="V16" s="4">
        <v>5</v>
      </c>
      <c r="W16" s="4">
        <v>1</v>
      </c>
      <c r="X16" s="155">
        <f t="shared" si="3"/>
        <v>20</v>
      </c>
      <c r="Y16" s="4">
        <v>10</v>
      </c>
      <c r="Z16" s="4">
        <v>4</v>
      </c>
      <c r="AA16" s="155">
        <f t="shared" si="4"/>
        <v>40</v>
      </c>
      <c r="AB16" s="4">
        <v>0</v>
      </c>
      <c r="AC16" s="4">
        <v>0</v>
      </c>
      <c r="AD16" s="155" t="e">
        <f t="shared" si="5"/>
        <v>#DIV/0!</v>
      </c>
      <c r="AE16" s="4">
        <v>0</v>
      </c>
      <c r="AF16" s="4">
        <v>0</v>
      </c>
      <c r="AG16" s="155" t="e">
        <f t="shared" si="6"/>
        <v>#DIV/0!</v>
      </c>
      <c r="AH16" s="4" t="s">
        <v>69</v>
      </c>
      <c r="AI16" s="6" t="s">
        <v>277</v>
      </c>
      <c r="AJ16" s="2" t="s">
        <v>234</v>
      </c>
      <c r="AK16" s="6" t="s">
        <v>270</v>
      </c>
      <c r="AL16" s="4">
        <v>10</v>
      </c>
      <c r="AM16" s="59">
        <v>45033.39574162037</v>
      </c>
      <c r="AN16" s="59" t="s">
        <v>340</v>
      </c>
      <c r="AO16" s="59" t="s">
        <v>271</v>
      </c>
      <c r="AP16" s="59" t="s">
        <v>271</v>
      </c>
      <c r="AQ16" s="98"/>
      <c r="AR16" s="98"/>
      <c r="AS16" s="98"/>
      <c r="AT16" s="98"/>
      <c r="AU16" s="98"/>
      <c r="AV16" s="98"/>
    </row>
    <row r="17" spans="1:48" ht="12" x14ac:dyDescent="0.2">
      <c r="A17" s="3">
        <v>419</v>
      </c>
      <c r="B17" s="2" t="s">
        <v>341</v>
      </c>
      <c r="C17" s="3" t="s">
        <v>342</v>
      </c>
      <c r="D17" s="3" t="s">
        <v>343</v>
      </c>
      <c r="E17" s="3" t="s">
        <v>1015</v>
      </c>
      <c r="F17" s="3" t="s">
        <v>275</v>
      </c>
      <c r="G17" s="3" t="s">
        <v>275</v>
      </c>
      <c r="H17" s="3" t="s">
        <v>276</v>
      </c>
      <c r="I17" s="3" t="s">
        <v>215</v>
      </c>
      <c r="J17" s="3" t="s">
        <v>1041</v>
      </c>
      <c r="K17" s="59" t="s">
        <v>269</v>
      </c>
      <c r="L17" s="59" t="s">
        <v>249</v>
      </c>
      <c r="M17" s="4">
        <v>23</v>
      </c>
      <c r="N17" s="4">
        <v>6</v>
      </c>
      <c r="O17" s="155">
        <f t="shared" si="0"/>
        <v>26.086956521739129</v>
      </c>
      <c r="P17" s="4">
        <v>1</v>
      </c>
      <c r="Q17" s="4">
        <v>1</v>
      </c>
      <c r="R17" s="155">
        <f t="shared" si="1"/>
        <v>100</v>
      </c>
      <c r="S17" s="4">
        <v>0</v>
      </c>
      <c r="T17" s="4">
        <v>0</v>
      </c>
      <c r="U17" s="155" t="e">
        <f t="shared" si="2"/>
        <v>#DIV/0!</v>
      </c>
      <c r="V17" s="4">
        <v>0</v>
      </c>
      <c r="W17" s="4">
        <v>0</v>
      </c>
      <c r="X17" s="155" t="e">
        <f t="shared" si="3"/>
        <v>#DIV/0!</v>
      </c>
      <c r="Y17" s="4">
        <v>8</v>
      </c>
      <c r="Z17" s="4">
        <v>0</v>
      </c>
      <c r="AA17" s="155">
        <f t="shared" si="4"/>
        <v>0</v>
      </c>
      <c r="AB17" s="4">
        <v>0</v>
      </c>
      <c r="AC17" s="4">
        <v>0</v>
      </c>
      <c r="AD17" s="155" t="e">
        <f t="shared" si="5"/>
        <v>#DIV/0!</v>
      </c>
      <c r="AE17" s="4">
        <v>14</v>
      </c>
      <c r="AF17" s="4">
        <v>5</v>
      </c>
      <c r="AG17" s="155">
        <f t="shared" si="6"/>
        <v>35.714285714285715</v>
      </c>
      <c r="AH17" s="4">
        <v>0</v>
      </c>
      <c r="AI17" s="6" t="s">
        <v>277</v>
      </c>
      <c r="AJ17" s="2" t="s">
        <v>234</v>
      </c>
      <c r="AK17" s="6" t="s">
        <v>314</v>
      </c>
      <c r="AL17" s="4">
        <v>7</v>
      </c>
      <c r="AM17" s="59">
        <v>45033.317223668979</v>
      </c>
      <c r="AN17" s="59" t="s">
        <v>340</v>
      </c>
      <c r="AO17" s="59" t="s">
        <v>271</v>
      </c>
      <c r="AP17" s="59" t="s">
        <v>280</v>
      </c>
      <c r="AQ17" s="98"/>
      <c r="AR17" s="98"/>
      <c r="AS17" s="98"/>
      <c r="AT17" s="98"/>
      <c r="AU17" s="98"/>
      <c r="AV17" s="98"/>
    </row>
    <row r="18" spans="1:48" ht="12" x14ac:dyDescent="0.2">
      <c r="A18" s="3">
        <v>409</v>
      </c>
      <c r="B18" s="2" t="s">
        <v>344</v>
      </c>
      <c r="C18" s="3" t="s">
        <v>345</v>
      </c>
      <c r="D18" s="3" t="s">
        <v>346</v>
      </c>
      <c r="E18" s="3" t="s">
        <v>1015</v>
      </c>
      <c r="F18" s="3" t="s">
        <v>275</v>
      </c>
      <c r="G18" s="3" t="s">
        <v>275</v>
      </c>
      <c r="H18" s="3" t="s">
        <v>276</v>
      </c>
      <c r="I18" s="3" t="s">
        <v>215</v>
      </c>
      <c r="J18" s="3" t="s">
        <v>1041</v>
      </c>
      <c r="K18" s="59" t="s">
        <v>269</v>
      </c>
      <c r="L18" s="59" t="s">
        <v>249</v>
      </c>
      <c r="M18" s="4">
        <v>68</v>
      </c>
      <c r="N18" s="4">
        <v>17</v>
      </c>
      <c r="O18" s="155">
        <f t="shared" si="0"/>
        <v>25</v>
      </c>
      <c r="P18" s="4">
        <v>3</v>
      </c>
      <c r="Q18" s="4">
        <v>2</v>
      </c>
      <c r="R18" s="155">
        <f t="shared" si="1"/>
        <v>66.666666666666657</v>
      </c>
      <c r="S18" s="4">
        <v>1</v>
      </c>
      <c r="T18" s="4">
        <v>1</v>
      </c>
      <c r="U18" s="155">
        <f t="shared" si="2"/>
        <v>100</v>
      </c>
      <c r="V18" s="4">
        <v>0</v>
      </c>
      <c r="W18" s="4">
        <v>0</v>
      </c>
      <c r="X18" s="155" t="e">
        <f t="shared" si="3"/>
        <v>#DIV/0!</v>
      </c>
      <c r="Y18" s="4">
        <v>30</v>
      </c>
      <c r="Z18" s="4">
        <v>9</v>
      </c>
      <c r="AA18" s="155">
        <f t="shared" si="4"/>
        <v>30</v>
      </c>
      <c r="AB18" s="4">
        <v>2</v>
      </c>
      <c r="AC18" s="4">
        <v>1</v>
      </c>
      <c r="AD18" s="155">
        <f t="shared" si="5"/>
        <v>50</v>
      </c>
      <c r="AE18" s="4">
        <v>32</v>
      </c>
      <c r="AF18" s="4">
        <v>4</v>
      </c>
      <c r="AG18" s="155">
        <f t="shared" si="6"/>
        <v>12.5</v>
      </c>
      <c r="AH18" s="4">
        <v>0</v>
      </c>
      <c r="AI18" s="6" t="s">
        <v>277</v>
      </c>
      <c r="AJ18" s="2" t="s">
        <v>234</v>
      </c>
      <c r="AK18" s="6" t="s">
        <v>278</v>
      </c>
      <c r="AL18" s="4">
        <v>46</v>
      </c>
      <c r="AM18" s="59">
        <v>45027.353841643519</v>
      </c>
      <c r="AN18" s="59" t="s">
        <v>347</v>
      </c>
      <c r="AO18" s="59" t="s">
        <v>271</v>
      </c>
      <c r="AP18" s="59" t="s">
        <v>319</v>
      </c>
      <c r="AQ18" s="98"/>
      <c r="AR18" s="98"/>
      <c r="AS18" s="98"/>
      <c r="AT18" s="98"/>
      <c r="AU18" s="98"/>
      <c r="AV18" s="98"/>
    </row>
    <row r="19" spans="1:48" ht="12" x14ac:dyDescent="0.2">
      <c r="A19" s="3">
        <v>88</v>
      </c>
      <c r="B19" s="2" t="s">
        <v>348</v>
      </c>
      <c r="C19" s="3" t="s">
        <v>349</v>
      </c>
      <c r="D19" s="3" t="s">
        <v>350</v>
      </c>
      <c r="E19" s="3" t="s">
        <v>1016</v>
      </c>
      <c r="F19" s="3" t="s">
        <v>307</v>
      </c>
      <c r="G19" s="3" t="s">
        <v>307</v>
      </c>
      <c r="H19" s="3" t="s">
        <v>276</v>
      </c>
      <c r="I19" s="3" t="s">
        <v>215</v>
      </c>
      <c r="J19" s="3" t="s">
        <v>1041</v>
      </c>
      <c r="K19" s="59" t="s">
        <v>269</v>
      </c>
      <c r="L19" s="59" t="s">
        <v>249</v>
      </c>
      <c r="M19" s="4">
        <v>13</v>
      </c>
      <c r="N19" s="4">
        <v>3</v>
      </c>
      <c r="O19" s="155">
        <f t="shared" si="0"/>
        <v>23.076923076923077</v>
      </c>
      <c r="P19" s="4">
        <v>0</v>
      </c>
      <c r="Q19" s="4">
        <v>0</v>
      </c>
      <c r="R19" s="155" t="e">
        <f t="shared" si="1"/>
        <v>#DIV/0!</v>
      </c>
      <c r="S19" s="4">
        <v>0</v>
      </c>
      <c r="T19" s="4">
        <v>0</v>
      </c>
      <c r="U19" s="155" t="e">
        <f t="shared" si="2"/>
        <v>#DIV/0!</v>
      </c>
      <c r="V19" s="4">
        <v>0</v>
      </c>
      <c r="W19" s="4">
        <v>0</v>
      </c>
      <c r="X19" s="155" t="e">
        <f t="shared" si="3"/>
        <v>#DIV/0!</v>
      </c>
      <c r="Y19" s="4">
        <v>9</v>
      </c>
      <c r="Z19" s="4">
        <v>2</v>
      </c>
      <c r="AA19" s="155">
        <f t="shared" si="4"/>
        <v>22.222222222222221</v>
      </c>
      <c r="AB19" s="4">
        <v>4</v>
      </c>
      <c r="AC19" s="4">
        <v>1</v>
      </c>
      <c r="AD19" s="155">
        <f t="shared" si="5"/>
        <v>25</v>
      </c>
      <c r="AE19" s="4">
        <v>0</v>
      </c>
      <c r="AF19" s="4">
        <v>0</v>
      </c>
      <c r="AG19" s="155" t="e">
        <f t="shared" si="6"/>
        <v>#DIV/0!</v>
      </c>
      <c r="AH19" s="4">
        <v>0</v>
      </c>
      <c r="AI19" s="6" t="s">
        <v>277</v>
      </c>
      <c r="AJ19" s="2" t="s">
        <v>234</v>
      </c>
      <c r="AK19" s="6" t="s">
        <v>270</v>
      </c>
      <c r="AL19" s="4">
        <v>7</v>
      </c>
      <c r="AM19" s="59">
        <v>44897.235128414351</v>
      </c>
      <c r="AN19" s="59" t="s">
        <v>308</v>
      </c>
      <c r="AO19" s="59" t="s">
        <v>74</v>
      </c>
      <c r="AP19" s="59" t="s">
        <v>351</v>
      </c>
      <c r="AQ19" s="98"/>
      <c r="AR19" s="98"/>
      <c r="AS19" s="98"/>
      <c r="AT19" s="98"/>
      <c r="AU19" s="98"/>
      <c r="AV19" s="98"/>
    </row>
    <row r="20" spans="1:48" ht="12" x14ac:dyDescent="0.2">
      <c r="A20" s="3">
        <v>406</v>
      </c>
      <c r="B20" s="2" t="s">
        <v>352</v>
      </c>
      <c r="C20" s="3" t="s">
        <v>353</v>
      </c>
      <c r="D20" s="3" t="s">
        <v>354</v>
      </c>
      <c r="E20" s="3" t="s">
        <v>1014</v>
      </c>
      <c r="F20" s="3" t="s">
        <v>267</v>
      </c>
      <c r="G20" s="3" t="s">
        <v>267</v>
      </c>
      <c r="H20" s="3" t="s">
        <v>268</v>
      </c>
      <c r="I20" s="3" t="s">
        <v>205</v>
      </c>
      <c r="J20" s="3" t="s">
        <v>1040</v>
      </c>
      <c r="K20" s="59" t="s">
        <v>269</v>
      </c>
      <c r="L20" s="59" t="s">
        <v>249</v>
      </c>
      <c r="M20" s="4">
        <v>74</v>
      </c>
      <c r="N20" s="4">
        <v>17</v>
      </c>
      <c r="O20" s="155">
        <f t="shared" si="0"/>
        <v>22.972972972972975</v>
      </c>
      <c r="P20" s="4">
        <v>4</v>
      </c>
      <c r="Q20" s="4">
        <v>2</v>
      </c>
      <c r="R20" s="155">
        <f t="shared" si="1"/>
        <v>50</v>
      </c>
      <c r="S20" s="4">
        <v>0</v>
      </c>
      <c r="T20" s="4">
        <v>0</v>
      </c>
      <c r="U20" s="155" t="e">
        <f t="shared" si="2"/>
        <v>#DIV/0!</v>
      </c>
      <c r="V20" s="4">
        <v>0</v>
      </c>
      <c r="W20" s="4">
        <v>0</v>
      </c>
      <c r="X20" s="155" t="e">
        <f t="shared" si="3"/>
        <v>#DIV/0!</v>
      </c>
      <c r="Y20" s="4">
        <v>21</v>
      </c>
      <c r="Z20" s="4">
        <v>2</v>
      </c>
      <c r="AA20" s="155">
        <f t="shared" si="4"/>
        <v>9.5238095238095237</v>
      </c>
      <c r="AB20" s="4">
        <v>23</v>
      </c>
      <c r="AC20" s="4">
        <v>9</v>
      </c>
      <c r="AD20" s="155">
        <f t="shared" si="5"/>
        <v>39.130434782608695</v>
      </c>
      <c r="AE20" s="4">
        <v>26</v>
      </c>
      <c r="AF20" s="4">
        <v>4</v>
      </c>
      <c r="AG20" s="155">
        <f t="shared" si="6"/>
        <v>15.384615384615385</v>
      </c>
      <c r="AH20" s="4">
        <v>0</v>
      </c>
      <c r="AI20" s="6" t="s">
        <v>277</v>
      </c>
      <c r="AJ20" s="2" t="s">
        <v>234</v>
      </c>
      <c r="AK20" s="6" t="s">
        <v>278</v>
      </c>
      <c r="AL20" s="4">
        <v>56</v>
      </c>
      <c r="AM20" s="59">
        <v>45022.407383680555</v>
      </c>
      <c r="AN20" s="59" t="s">
        <v>303</v>
      </c>
      <c r="AO20" s="59" t="s">
        <v>271</v>
      </c>
      <c r="AP20" s="59" t="s">
        <v>271</v>
      </c>
      <c r="AQ20" s="98"/>
      <c r="AR20" s="98"/>
      <c r="AS20" s="98"/>
      <c r="AT20" s="98"/>
      <c r="AU20" s="98"/>
      <c r="AV20" s="98"/>
    </row>
    <row r="21" spans="1:48" ht="12" x14ac:dyDescent="0.2">
      <c r="A21" s="3">
        <v>260</v>
      </c>
      <c r="B21" s="2" t="s">
        <v>355</v>
      </c>
      <c r="C21" s="3" t="s">
        <v>356</v>
      </c>
      <c r="D21" s="3" t="s">
        <v>357</v>
      </c>
      <c r="E21" s="3" t="s">
        <v>1015</v>
      </c>
      <c r="F21" s="3" t="s">
        <v>275</v>
      </c>
      <c r="G21" s="3" t="s">
        <v>275</v>
      </c>
      <c r="H21" s="3" t="s">
        <v>276</v>
      </c>
      <c r="I21" s="3" t="s">
        <v>215</v>
      </c>
      <c r="J21" s="3" t="s">
        <v>1041</v>
      </c>
      <c r="K21" s="59" t="s">
        <v>269</v>
      </c>
      <c r="L21" s="59" t="s">
        <v>249</v>
      </c>
      <c r="M21" s="4">
        <v>43</v>
      </c>
      <c r="N21" s="4">
        <v>9</v>
      </c>
      <c r="O21" s="155">
        <f t="shared" si="0"/>
        <v>20.930232558139537</v>
      </c>
      <c r="P21" s="4">
        <v>4</v>
      </c>
      <c r="Q21" s="4">
        <v>0</v>
      </c>
      <c r="R21" s="155">
        <f t="shared" si="1"/>
        <v>0</v>
      </c>
      <c r="S21" s="4">
        <v>0</v>
      </c>
      <c r="T21" s="4">
        <v>0</v>
      </c>
      <c r="U21" s="155" t="e">
        <f t="shared" si="2"/>
        <v>#DIV/0!</v>
      </c>
      <c r="V21" s="4">
        <v>2</v>
      </c>
      <c r="W21" s="4">
        <v>1</v>
      </c>
      <c r="X21" s="155">
        <f t="shared" si="3"/>
        <v>50</v>
      </c>
      <c r="Y21" s="4">
        <v>14</v>
      </c>
      <c r="Z21" s="4">
        <v>3</v>
      </c>
      <c r="AA21" s="155">
        <f t="shared" si="4"/>
        <v>21.428571428571427</v>
      </c>
      <c r="AB21" s="4">
        <v>6</v>
      </c>
      <c r="AC21" s="4">
        <v>0</v>
      </c>
      <c r="AD21" s="155">
        <f t="shared" si="5"/>
        <v>0</v>
      </c>
      <c r="AE21" s="4">
        <v>17</v>
      </c>
      <c r="AF21" s="4">
        <v>5</v>
      </c>
      <c r="AG21" s="155">
        <f t="shared" si="6"/>
        <v>29.411764705882355</v>
      </c>
      <c r="AH21" s="4">
        <v>0</v>
      </c>
      <c r="AI21" s="6" t="s">
        <v>277</v>
      </c>
      <c r="AJ21" s="2" t="s">
        <v>234</v>
      </c>
      <c r="AK21" s="6" t="s">
        <v>278</v>
      </c>
      <c r="AL21" s="4">
        <v>30</v>
      </c>
      <c r="AM21" s="59">
        <v>44991.120915173611</v>
      </c>
      <c r="AN21" s="59" t="s">
        <v>98</v>
      </c>
      <c r="AO21" s="59" t="s">
        <v>271</v>
      </c>
      <c r="AP21" s="59" t="s">
        <v>358</v>
      </c>
      <c r="AQ21" s="98"/>
      <c r="AR21" s="98"/>
      <c r="AS21" s="98"/>
      <c r="AT21" s="98"/>
      <c r="AU21" s="98"/>
      <c r="AV21" s="98"/>
    </row>
    <row r="22" spans="1:48" ht="12" x14ac:dyDescent="0.2">
      <c r="A22" s="3">
        <v>21</v>
      </c>
      <c r="B22" s="2" t="s">
        <v>359</v>
      </c>
      <c r="C22" s="3" t="s">
        <v>360</v>
      </c>
      <c r="D22" s="3" t="s">
        <v>361</v>
      </c>
      <c r="E22" s="3" t="s">
        <v>1017</v>
      </c>
      <c r="F22" s="3" t="s">
        <v>302</v>
      </c>
      <c r="G22" s="3" t="s">
        <v>302</v>
      </c>
      <c r="H22" s="3" t="s">
        <v>268</v>
      </c>
      <c r="I22" s="3" t="s">
        <v>205</v>
      </c>
      <c r="J22" s="3" t="s">
        <v>1040</v>
      </c>
      <c r="K22" s="59" t="s">
        <v>269</v>
      </c>
      <c r="L22" s="59" t="s">
        <v>249</v>
      </c>
      <c r="M22" s="4">
        <v>112</v>
      </c>
      <c r="N22" s="4">
        <v>23</v>
      </c>
      <c r="O22" s="155">
        <f t="shared" si="0"/>
        <v>20.535714285714285</v>
      </c>
      <c r="P22" s="4">
        <v>8</v>
      </c>
      <c r="Q22" s="4">
        <v>4</v>
      </c>
      <c r="R22" s="155">
        <f t="shared" si="1"/>
        <v>50</v>
      </c>
      <c r="S22" s="4">
        <v>0</v>
      </c>
      <c r="T22" s="4">
        <v>0</v>
      </c>
      <c r="U22" s="155" t="e">
        <f t="shared" si="2"/>
        <v>#DIV/0!</v>
      </c>
      <c r="V22" s="4">
        <v>0</v>
      </c>
      <c r="W22" s="4">
        <v>0</v>
      </c>
      <c r="X22" s="155" t="e">
        <f t="shared" si="3"/>
        <v>#DIV/0!</v>
      </c>
      <c r="Y22" s="4">
        <v>32</v>
      </c>
      <c r="Z22" s="4">
        <v>4</v>
      </c>
      <c r="AA22" s="155">
        <f t="shared" si="4"/>
        <v>12.5</v>
      </c>
      <c r="AB22" s="4">
        <v>11</v>
      </c>
      <c r="AC22" s="4">
        <v>4</v>
      </c>
      <c r="AD22" s="155">
        <f t="shared" si="5"/>
        <v>36.363636363636367</v>
      </c>
      <c r="AE22" s="4">
        <v>61</v>
      </c>
      <c r="AF22" s="4">
        <v>11</v>
      </c>
      <c r="AG22" s="155">
        <f t="shared" si="6"/>
        <v>18.032786885245901</v>
      </c>
      <c r="AH22" s="4">
        <v>0</v>
      </c>
      <c r="AI22" s="6" t="s">
        <v>277</v>
      </c>
      <c r="AJ22" s="2" t="s">
        <v>234</v>
      </c>
      <c r="AK22" s="6" t="s">
        <v>278</v>
      </c>
      <c r="AL22" s="4">
        <v>70</v>
      </c>
      <c r="AM22" s="59">
        <v>44874.245933645834</v>
      </c>
      <c r="AN22" s="59" t="s">
        <v>362</v>
      </c>
      <c r="AO22" s="59" t="s">
        <v>271</v>
      </c>
      <c r="AP22" s="59" t="s">
        <v>271</v>
      </c>
      <c r="AQ22" s="98"/>
      <c r="AR22" s="98"/>
      <c r="AS22" s="98"/>
      <c r="AT22" s="98"/>
      <c r="AU22" s="98"/>
      <c r="AV22" s="98"/>
    </row>
    <row r="23" spans="1:48" ht="12" x14ac:dyDescent="0.2">
      <c r="A23" s="3">
        <v>89</v>
      </c>
      <c r="B23" s="2" t="s">
        <v>35</v>
      </c>
      <c r="C23" s="3" t="s">
        <v>363</v>
      </c>
      <c r="D23" s="3" t="s">
        <v>364</v>
      </c>
      <c r="E23" s="3" t="s">
        <v>1016</v>
      </c>
      <c r="F23" s="3" t="s">
        <v>307</v>
      </c>
      <c r="G23" s="3" t="s">
        <v>307</v>
      </c>
      <c r="H23" s="3" t="s">
        <v>276</v>
      </c>
      <c r="I23" s="3" t="s">
        <v>215</v>
      </c>
      <c r="J23" s="3" t="s">
        <v>1041</v>
      </c>
      <c r="K23" s="59" t="s">
        <v>269</v>
      </c>
      <c r="L23" s="59" t="s">
        <v>249</v>
      </c>
      <c r="M23" s="4">
        <v>12</v>
      </c>
      <c r="N23" s="4">
        <v>2</v>
      </c>
      <c r="O23" s="155">
        <f t="shared" si="0"/>
        <v>16.666666666666664</v>
      </c>
      <c r="P23" s="4">
        <v>0</v>
      </c>
      <c r="Q23" s="4">
        <v>0</v>
      </c>
      <c r="R23" s="155" t="e">
        <f t="shared" si="1"/>
        <v>#DIV/0!</v>
      </c>
      <c r="S23" s="4">
        <v>0</v>
      </c>
      <c r="T23" s="4">
        <v>0</v>
      </c>
      <c r="U23" s="155" t="e">
        <f t="shared" si="2"/>
        <v>#DIV/0!</v>
      </c>
      <c r="V23" s="4">
        <v>0</v>
      </c>
      <c r="W23" s="4">
        <v>0</v>
      </c>
      <c r="X23" s="155" t="e">
        <f t="shared" si="3"/>
        <v>#DIV/0!</v>
      </c>
      <c r="Y23" s="4">
        <v>7</v>
      </c>
      <c r="Z23" s="4">
        <v>2</v>
      </c>
      <c r="AA23" s="155">
        <f t="shared" si="4"/>
        <v>28.571428571428569</v>
      </c>
      <c r="AB23" s="4">
        <v>5</v>
      </c>
      <c r="AC23" s="4">
        <v>0</v>
      </c>
      <c r="AD23" s="155">
        <f t="shared" si="5"/>
        <v>0</v>
      </c>
      <c r="AE23" s="4">
        <v>0</v>
      </c>
      <c r="AF23" s="4">
        <v>0</v>
      </c>
      <c r="AG23" s="155" t="e">
        <f t="shared" si="6"/>
        <v>#DIV/0!</v>
      </c>
      <c r="AH23" s="4">
        <v>0</v>
      </c>
      <c r="AI23" s="6" t="s">
        <v>277</v>
      </c>
      <c r="AJ23" s="2" t="s">
        <v>234</v>
      </c>
      <c r="AK23" s="6" t="s">
        <v>270</v>
      </c>
      <c r="AL23" s="4">
        <v>7</v>
      </c>
      <c r="AM23" s="59">
        <v>44897.251610358799</v>
      </c>
      <c r="AN23" s="59" t="s">
        <v>365</v>
      </c>
      <c r="AO23" s="59" t="s">
        <v>74</v>
      </c>
      <c r="AP23" s="59" t="s">
        <v>351</v>
      </c>
      <c r="AQ23" s="98"/>
      <c r="AR23" s="98"/>
      <c r="AS23" s="98"/>
      <c r="AT23" s="98"/>
      <c r="AU23" s="98"/>
      <c r="AV23" s="98"/>
    </row>
    <row r="24" spans="1:48" ht="12" x14ac:dyDescent="0.2">
      <c r="A24" s="3">
        <v>372</v>
      </c>
      <c r="B24" s="2" t="s">
        <v>366</v>
      </c>
      <c r="C24" s="3" t="s">
        <v>367</v>
      </c>
      <c r="D24" s="3" t="s">
        <v>368</v>
      </c>
      <c r="E24" s="3" t="s">
        <v>1015</v>
      </c>
      <c r="F24" s="3" t="s">
        <v>275</v>
      </c>
      <c r="G24" s="3" t="s">
        <v>275</v>
      </c>
      <c r="H24" s="3" t="s">
        <v>276</v>
      </c>
      <c r="I24" s="3" t="s">
        <v>215</v>
      </c>
      <c r="J24" s="3" t="s">
        <v>1041</v>
      </c>
      <c r="K24" s="59" t="s">
        <v>269</v>
      </c>
      <c r="L24" s="59" t="s">
        <v>249</v>
      </c>
      <c r="M24" s="4">
        <v>54</v>
      </c>
      <c r="N24" s="4">
        <v>8</v>
      </c>
      <c r="O24" s="155">
        <f t="shared" si="0"/>
        <v>14.814814814814813</v>
      </c>
      <c r="P24" s="4">
        <v>7</v>
      </c>
      <c r="Q24" s="4">
        <v>1</v>
      </c>
      <c r="R24" s="155">
        <f t="shared" si="1"/>
        <v>14.285714285714285</v>
      </c>
      <c r="S24" s="4">
        <v>0</v>
      </c>
      <c r="T24" s="4">
        <v>0</v>
      </c>
      <c r="U24" s="155" t="e">
        <f t="shared" si="2"/>
        <v>#DIV/0!</v>
      </c>
      <c r="V24" s="4">
        <v>0</v>
      </c>
      <c r="W24" s="4">
        <v>0</v>
      </c>
      <c r="X24" s="155" t="e">
        <f t="shared" si="3"/>
        <v>#DIV/0!</v>
      </c>
      <c r="Y24" s="4">
        <v>17</v>
      </c>
      <c r="Z24" s="4">
        <v>0</v>
      </c>
      <c r="AA24" s="155">
        <f t="shared" si="4"/>
        <v>0</v>
      </c>
      <c r="AB24" s="4">
        <v>14</v>
      </c>
      <c r="AC24" s="4">
        <v>2</v>
      </c>
      <c r="AD24" s="155">
        <f t="shared" si="5"/>
        <v>14.285714285714285</v>
      </c>
      <c r="AE24" s="4">
        <v>16</v>
      </c>
      <c r="AF24" s="4">
        <v>5</v>
      </c>
      <c r="AG24" s="155">
        <f t="shared" si="6"/>
        <v>31.25</v>
      </c>
      <c r="AH24" s="4">
        <v>0</v>
      </c>
      <c r="AI24" s="6" t="s">
        <v>277</v>
      </c>
      <c r="AJ24" s="2" t="s">
        <v>234</v>
      </c>
      <c r="AK24" s="6" t="s">
        <v>278</v>
      </c>
      <c r="AL24" s="4">
        <v>29</v>
      </c>
      <c r="AM24" s="59">
        <v>45001.258733576389</v>
      </c>
      <c r="AN24" s="59">
        <v>45001</v>
      </c>
      <c r="AO24" s="59" t="s">
        <v>271</v>
      </c>
      <c r="AP24" s="59" t="s">
        <v>271</v>
      </c>
      <c r="AQ24" s="98"/>
      <c r="AR24" s="98"/>
      <c r="AS24" s="98"/>
      <c r="AT24" s="98"/>
      <c r="AU24" s="98"/>
      <c r="AV24" s="98"/>
    </row>
    <row r="25" spans="1:48" ht="12" x14ac:dyDescent="0.2">
      <c r="A25" s="3">
        <v>87</v>
      </c>
      <c r="B25" s="2" t="s">
        <v>369</v>
      </c>
      <c r="C25" s="3" t="s">
        <v>370</v>
      </c>
      <c r="D25" s="3" t="s">
        <v>371</v>
      </c>
      <c r="E25" s="3" t="s">
        <v>1016</v>
      </c>
      <c r="F25" s="3" t="s">
        <v>307</v>
      </c>
      <c r="G25" s="3" t="s">
        <v>307</v>
      </c>
      <c r="H25" s="3" t="s">
        <v>276</v>
      </c>
      <c r="I25" s="3" t="s">
        <v>215</v>
      </c>
      <c r="J25" s="3" t="s">
        <v>1041</v>
      </c>
      <c r="K25" s="59" t="s">
        <v>269</v>
      </c>
      <c r="L25" s="59" t="s">
        <v>249</v>
      </c>
      <c r="M25" s="4">
        <v>12</v>
      </c>
      <c r="N25" s="4">
        <v>0</v>
      </c>
      <c r="O25" s="155">
        <f t="shared" si="0"/>
        <v>0</v>
      </c>
      <c r="P25" s="4">
        <v>0</v>
      </c>
      <c r="Q25" s="4">
        <v>0</v>
      </c>
      <c r="R25" s="155" t="e">
        <f t="shared" si="1"/>
        <v>#DIV/0!</v>
      </c>
      <c r="S25" s="4">
        <v>0</v>
      </c>
      <c r="T25" s="4">
        <v>0</v>
      </c>
      <c r="U25" s="155" t="e">
        <f t="shared" si="2"/>
        <v>#DIV/0!</v>
      </c>
      <c r="V25" s="4">
        <v>0</v>
      </c>
      <c r="W25" s="4">
        <v>0</v>
      </c>
      <c r="X25" s="155" t="e">
        <f t="shared" si="3"/>
        <v>#DIV/0!</v>
      </c>
      <c r="Y25" s="4">
        <v>9</v>
      </c>
      <c r="Z25" s="4">
        <v>0</v>
      </c>
      <c r="AA25" s="155">
        <f t="shared" si="4"/>
        <v>0</v>
      </c>
      <c r="AB25" s="4">
        <v>3</v>
      </c>
      <c r="AC25" s="4">
        <v>0</v>
      </c>
      <c r="AD25" s="155">
        <f t="shared" si="5"/>
        <v>0</v>
      </c>
      <c r="AE25" s="4">
        <v>0</v>
      </c>
      <c r="AF25" s="4">
        <v>0</v>
      </c>
      <c r="AG25" s="155" t="e">
        <f t="shared" si="6"/>
        <v>#DIV/0!</v>
      </c>
      <c r="AH25" s="4">
        <v>0</v>
      </c>
      <c r="AI25" s="6" t="s">
        <v>277</v>
      </c>
      <c r="AJ25" s="2" t="s">
        <v>234</v>
      </c>
      <c r="AK25" s="6" t="s">
        <v>270</v>
      </c>
      <c r="AL25" s="4">
        <v>7</v>
      </c>
      <c r="AM25" s="59">
        <v>44897.227529363423</v>
      </c>
      <c r="AN25" s="59" t="s">
        <v>308</v>
      </c>
      <c r="AO25" s="59" t="s">
        <v>74</v>
      </c>
      <c r="AP25" s="59" t="s">
        <v>103</v>
      </c>
      <c r="AQ25" s="98"/>
      <c r="AR25" s="98"/>
      <c r="AS25" s="98"/>
      <c r="AT25" s="98"/>
      <c r="AU25" s="98"/>
      <c r="AV25" s="98"/>
    </row>
    <row r="26" spans="1:48" ht="12" x14ac:dyDescent="0.2">
      <c r="A26" s="3">
        <v>312</v>
      </c>
      <c r="B26" s="2" t="s">
        <v>372</v>
      </c>
      <c r="C26" s="3" t="s">
        <v>373</v>
      </c>
      <c r="D26" s="3" t="s">
        <v>374</v>
      </c>
      <c r="E26" s="3" t="s">
        <v>1018</v>
      </c>
      <c r="F26" s="3" t="s">
        <v>375</v>
      </c>
      <c r="G26" s="3" t="s">
        <v>375</v>
      </c>
      <c r="H26" s="3" t="s">
        <v>376</v>
      </c>
      <c r="I26" s="3" t="s">
        <v>213</v>
      </c>
      <c r="J26" s="3" t="s">
        <v>1041</v>
      </c>
      <c r="K26" s="59" t="s">
        <v>269</v>
      </c>
      <c r="L26" s="59" t="s">
        <v>250</v>
      </c>
      <c r="M26" s="4">
        <v>35</v>
      </c>
      <c r="N26" s="4">
        <v>29</v>
      </c>
      <c r="O26" s="155">
        <f t="shared" si="0"/>
        <v>82.857142857142861</v>
      </c>
      <c r="P26" s="4">
        <v>1</v>
      </c>
      <c r="Q26" s="4">
        <v>0</v>
      </c>
      <c r="R26" s="155">
        <f t="shared" si="1"/>
        <v>0</v>
      </c>
      <c r="S26" s="4">
        <v>0</v>
      </c>
      <c r="T26" s="4">
        <v>0</v>
      </c>
      <c r="U26" s="155" t="e">
        <f t="shared" si="2"/>
        <v>#DIV/0!</v>
      </c>
      <c r="V26" s="4">
        <v>1</v>
      </c>
      <c r="W26" s="4">
        <v>1</v>
      </c>
      <c r="X26" s="155">
        <f t="shared" si="3"/>
        <v>100</v>
      </c>
      <c r="Y26" s="4">
        <v>12</v>
      </c>
      <c r="Z26" s="4">
        <v>11</v>
      </c>
      <c r="AA26" s="155">
        <f t="shared" si="4"/>
        <v>91.666666666666657</v>
      </c>
      <c r="AB26" s="4">
        <v>5</v>
      </c>
      <c r="AC26" s="4">
        <v>3</v>
      </c>
      <c r="AD26" s="155">
        <f t="shared" si="5"/>
        <v>60</v>
      </c>
      <c r="AE26" s="4">
        <v>16</v>
      </c>
      <c r="AF26" s="4">
        <v>14</v>
      </c>
      <c r="AG26" s="155">
        <f t="shared" si="6"/>
        <v>87.5</v>
      </c>
      <c r="AH26" s="4">
        <v>0</v>
      </c>
      <c r="AI26" s="6" t="s">
        <v>277</v>
      </c>
      <c r="AJ26" s="2" t="s">
        <v>234</v>
      </c>
      <c r="AK26" s="6" t="s">
        <v>278</v>
      </c>
      <c r="AL26" s="4">
        <v>24</v>
      </c>
      <c r="AM26" s="59">
        <v>44999.185942175929</v>
      </c>
      <c r="AN26" s="59" t="s">
        <v>377</v>
      </c>
      <c r="AO26" s="59" t="s">
        <v>378</v>
      </c>
      <c r="AP26" s="59" t="s">
        <v>379</v>
      </c>
      <c r="AQ26" s="98"/>
      <c r="AR26" s="98"/>
      <c r="AS26" s="98"/>
      <c r="AT26" s="98"/>
      <c r="AU26" s="98"/>
      <c r="AV26" s="98"/>
    </row>
    <row r="27" spans="1:48" ht="12" x14ac:dyDescent="0.2">
      <c r="A27" s="3">
        <v>310</v>
      </c>
      <c r="B27" s="2" t="s">
        <v>380</v>
      </c>
      <c r="C27" s="3" t="s">
        <v>381</v>
      </c>
      <c r="D27" s="3" t="s">
        <v>382</v>
      </c>
      <c r="E27" s="3" t="s">
        <v>1019</v>
      </c>
      <c r="F27" s="3" t="s">
        <v>383</v>
      </c>
      <c r="G27" s="3" t="s">
        <v>383</v>
      </c>
      <c r="H27" s="3" t="s">
        <v>376</v>
      </c>
      <c r="I27" s="3" t="s">
        <v>213</v>
      </c>
      <c r="J27" s="3" t="s">
        <v>1041</v>
      </c>
      <c r="K27" s="59" t="s">
        <v>269</v>
      </c>
      <c r="L27" s="59" t="s">
        <v>250</v>
      </c>
      <c r="M27" s="4">
        <v>38</v>
      </c>
      <c r="N27" s="4">
        <v>27</v>
      </c>
      <c r="O27" s="155">
        <f t="shared" si="0"/>
        <v>71.05263157894737</v>
      </c>
      <c r="P27" s="4">
        <v>3</v>
      </c>
      <c r="Q27" s="4">
        <v>1</v>
      </c>
      <c r="R27" s="155">
        <f t="shared" si="1"/>
        <v>33.333333333333329</v>
      </c>
      <c r="S27" s="4">
        <v>0</v>
      </c>
      <c r="T27" s="4">
        <v>0</v>
      </c>
      <c r="U27" s="155" t="e">
        <f t="shared" si="2"/>
        <v>#DIV/0!</v>
      </c>
      <c r="V27" s="4">
        <v>0</v>
      </c>
      <c r="W27" s="4">
        <v>0</v>
      </c>
      <c r="X27" s="155" t="e">
        <f t="shared" si="3"/>
        <v>#DIV/0!</v>
      </c>
      <c r="Y27" s="4">
        <v>13</v>
      </c>
      <c r="Z27" s="4">
        <v>10</v>
      </c>
      <c r="AA27" s="155">
        <f t="shared" si="4"/>
        <v>76.923076923076934</v>
      </c>
      <c r="AB27" s="4">
        <v>3</v>
      </c>
      <c r="AC27" s="4">
        <v>3</v>
      </c>
      <c r="AD27" s="155">
        <f t="shared" si="5"/>
        <v>100</v>
      </c>
      <c r="AE27" s="4">
        <v>19</v>
      </c>
      <c r="AF27" s="4">
        <v>13</v>
      </c>
      <c r="AG27" s="155">
        <f t="shared" si="6"/>
        <v>68.421052631578945</v>
      </c>
      <c r="AH27" s="4">
        <v>0</v>
      </c>
      <c r="AI27" s="6" t="s">
        <v>277</v>
      </c>
      <c r="AJ27" s="2" t="s">
        <v>234</v>
      </c>
      <c r="AK27" s="6" t="s">
        <v>278</v>
      </c>
      <c r="AL27" s="4">
        <v>29</v>
      </c>
      <c r="AM27" s="59">
        <v>44999.179139525462</v>
      </c>
      <c r="AN27" s="59" t="s">
        <v>384</v>
      </c>
      <c r="AO27" s="59" t="s">
        <v>378</v>
      </c>
      <c r="AP27" s="59" t="s">
        <v>379</v>
      </c>
      <c r="AQ27" s="98"/>
      <c r="AR27" s="98"/>
      <c r="AS27" s="98"/>
      <c r="AT27" s="98"/>
      <c r="AU27" s="98"/>
      <c r="AV27" s="98"/>
    </row>
    <row r="28" spans="1:48" ht="12" x14ac:dyDescent="0.2">
      <c r="A28" s="3">
        <v>302</v>
      </c>
      <c r="B28" s="2" t="s">
        <v>385</v>
      </c>
      <c r="C28" s="3" t="s">
        <v>386</v>
      </c>
      <c r="D28" s="3" t="s">
        <v>387</v>
      </c>
      <c r="E28" s="3" t="s">
        <v>1020</v>
      </c>
      <c r="F28" s="3" t="s">
        <v>388</v>
      </c>
      <c r="G28" s="3" t="s">
        <v>388</v>
      </c>
      <c r="H28" s="3" t="s">
        <v>376</v>
      </c>
      <c r="I28" s="3" t="s">
        <v>213</v>
      </c>
      <c r="J28" s="3" t="s">
        <v>1041</v>
      </c>
      <c r="K28" s="59" t="s">
        <v>269</v>
      </c>
      <c r="L28" s="59" t="s">
        <v>250</v>
      </c>
      <c r="M28" s="4">
        <v>31</v>
      </c>
      <c r="N28" s="4">
        <v>22</v>
      </c>
      <c r="O28" s="155">
        <f t="shared" si="0"/>
        <v>70.967741935483872</v>
      </c>
      <c r="P28" s="4">
        <v>2</v>
      </c>
      <c r="Q28" s="4">
        <v>2</v>
      </c>
      <c r="R28" s="155">
        <f t="shared" si="1"/>
        <v>100</v>
      </c>
      <c r="S28" s="4">
        <v>0</v>
      </c>
      <c r="T28" s="4">
        <v>0</v>
      </c>
      <c r="U28" s="155" t="e">
        <f t="shared" si="2"/>
        <v>#DIV/0!</v>
      </c>
      <c r="V28" s="4">
        <v>0</v>
      </c>
      <c r="W28" s="4">
        <v>0</v>
      </c>
      <c r="X28" s="155" t="e">
        <f t="shared" si="3"/>
        <v>#DIV/0!</v>
      </c>
      <c r="Y28" s="4">
        <v>14</v>
      </c>
      <c r="Z28" s="4">
        <v>10</v>
      </c>
      <c r="AA28" s="155">
        <f t="shared" si="4"/>
        <v>71.428571428571431</v>
      </c>
      <c r="AB28" s="4">
        <v>2</v>
      </c>
      <c r="AC28" s="4">
        <v>2</v>
      </c>
      <c r="AD28" s="155">
        <f t="shared" si="5"/>
        <v>100</v>
      </c>
      <c r="AE28" s="4">
        <v>13</v>
      </c>
      <c r="AF28" s="4">
        <v>8</v>
      </c>
      <c r="AG28" s="155">
        <f t="shared" si="6"/>
        <v>61.53846153846154</v>
      </c>
      <c r="AH28" s="4">
        <v>3</v>
      </c>
      <c r="AI28" s="6" t="s">
        <v>277</v>
      </c>
      <c r="AJ28" s="2" t="s">
        <v>234</v>
      </c>
      <c r="AK28" s="6" t="s">
        <v>278</v>
      </c>
      <c r="AL28" s="4">
        <v>19</v>
      </c>
      <c r="AM28" s="59">
        <v>44999.131385717592</v>
      </c>
      <c r="AN28" s="59" t="s">
        <v>389</v>
      </c>
      <c r="AO28" s="59" t="s">
        <v>378</v>
      </c>
      <c r="AP28" s="59" t="s">
        <v>379</v>
      </c>
      <c r="AQ28" s="98"/>
      <c r="AR28" s="98"/>
      <c r="AS28" s="98"/>
      <c r="AT28" s="98"/>
      <c r="AU28" s="98"/>
      <c r="AV28" s="98"/>
    </row>
    <row r="29" spans="1:48" ht="12" x14ac:dyDescent="0.2">
      <c r="A29" s="3">
        <v>303</v>
      </c>
      <c r="B29" s="2" t="s">
        <v>390</v>
      </c>
      <c r="C29" s="3" t="s">
        <v>391</v>
      </c>
      <c r="D29" s="3" t="s">
        <v>392</v>
      </c>
      <c r="E29" s="3" t="s">
        <v>1020</v>
      </c>
      <c r="F29" s="3" t="s">
        <v>388</v>
      </c>
      <c r="G29" s="3" t="s">
        <v>388</v>
      </c>
      <c r="H29" s="3" t="s">
        <v>376</v>
      </c>
      <c r="I29" s="3" t="s">
        <v>213</v>
      </c>
      <c r="J29" s="3" t="s">
        <v>1041</v>
      </c>
      <c r="K29" s="59" t="s">
        <v>269</v>
      </c>
      <c r="L29" s="59" t="s">
        <v>250</v>
      </c>
      <c r="M29" s="4">
        <v>45</v>
      </c>
      <c r="N29" s="4">
        <v>29</v>
      </c>
      <c r="O29" s="155">
        <f t="shared" si="0"/>
        <v>64.444444444444443</v>
      </c>
      <c r="P29" s="4">
        <v>2</v>
      </c>
      <c r="Q29" s="4">
        <v>2</v>
      </c>
      <c r="R29" s="155">
        <f t="shared" si="1"/>
        <v>100</v>
      </c>
      <c r="S29" s="4">
        <v>0</v>
      </c>
      <c r="T29" s="4">
        <v>0</v>
      </c>
      <c r="U29" s="155" t="e">
        <f t="shared" si="2"/>
        <v>#DIV/0!</v>
      </c>
      <c r="V29" s="4">
        <v>1</v>
      </c>
      <c r="W29" s="4">
        <v>0</v>
      </c>
      <c r="X29" s="155">
        <f t="shared" si="3"/>
        <v>0</v>
      </c>
      <c r="Y29" s="4">
        <v>19</v>
      </c>
      <c r="Z29" s="4">
        <v>13</v>
      </c>
      <c r="AA29" s="155">
        <f t="shared" si="4"/>
        <v>68.421052631578945</v>
      </c>
      <c r="AB29" s="4">
        <v>4</v>
      </c>
      <c r="AC29" s="4">
        <v>4</v>
      </c>
      <c r="AD29" s="155">
        <f t="shared" si="5"/>
        <v>100</v>
      </c>
      <c r="AE29" s="4">
        <v>19</v>
      </c>
      <c r="AF29" s="4">
        <v>10</v>
      </c>
      <c r="AG29" s="155">
        <f t="shared" si="6"/>
        <v>52.631578947368418</v>
      </c>
      <c r="AH29" s="4">
        <v>0</v>
      </c>
      <c r="AI29" s="6" t="s">
        <v>277</v>
      </c>
      <c r="AJ29" s="2" t="s">
        <v>234</v>
      </c>
      <c r="AK29" s="6" t="s">
        <v>278</v>
      </c>
      <c r="AL29" s="4">
        <v>50</v>
      </c>
      <c r="AM29" s="59">
        <v>44999.136953981484</v>
      </c>
      <c r="AN29" s="59" t="s">
        <v>393</v>
      </c>
      <c r="AO29" s="59" t="s">
        <v>378</v>
      </c>
      <c r="AP29" s="59" t="s">
        <v>379</v>
      </c>
      <c r="AQ29" s="98"/>
      <c r="AR29" s="98"/>
      <c r="AS29" s="98"/>
      <c r="AT29" s="98"/>
      <c r="AU29" s="98"/>
      <c r="AV29" s="98"/>
    </row>
    <row r="30" spans="1:48" ht="12" x14ac:dyDescent="0.2">
      <c r="A30" s="3">
        <v>296</v>
      </c>
      <c r="B30" s="2" t="s">
        <v>394</v>
      </c>
      <c r="C30" s="3" t="s">
        <v>395</v>
      </c>
      <c r="D30" s="3" t="s">
        <v>396</v>
      </c>
      <c r="E30" s="3" t="s">
        <v>1020</v>
      </c>
      <c r="F30" s="3" t="s">
        <v>388</v>
      </c>
      <c r="G30" s="3" t="s">
        <v>388</v>
      </c>
      <c r="H30" s="3" t="s">
        <v>376</v>
      </c>
      <c r="I30" s="3" t="s">
        <v>213</v>
      </c>
      <c r="J30" s="3" t="s">
        <v>1041</v>
      </c>
      <c r="K30" s="59" t="s">
        <v>269</v>
      </c>
      <c r="L30" s="59" t="s">
        <v>250</v>
      </c>
      <c r="M30" s="4">
        <v>19</v>
      </c>
      <c r="N30" s="4">
        <v>12</v>
      </c>
      <c r="O30" s="155">
        <f t="shared" si="0"/>
        <v>63.157894736842103</v>
      </c>
      <c r="P30" s="4">
        <v>1</v>
      </c>
      <c r="Q30" s="4">
        <v>1</v>
      </c>
      <c r="R30" s="155">
        <f t="shared" si="1"/>
        <v>100</v>
      </c>
      <c r="S30" s="4">
        <v>0</v>
      </c>
      <c r="T30" s="4">
        <v>0</v>
      </c>
      <c r="U30" s="155" t="e">
        <f t="shared" si="2"/>
        <v>#DIV/0!</v>
      </c>
      <c r="V30" s="4">
        <v>0</v>
      </c>
      <c r="W30" s="4">
        <v>0</v>
      </c>
      <c r="X30" s="155" t="e">
        <f t="shared" si="3"/>
        <v>#DIV/0!</v>
      </c>
      <c r="Y30" s="4">
        <v>5</v>
      </c>
      <c r="Z30" s="4">
        <v>4</v>
      </c>
      <c r="AA30" s="155">
        <f t="shared" si="4"/>
        <v>80</v>
      </c>
      <c r="AB30" s="4">
        <v>1</v>
      </c>
      <c r="AC30" s="4">
        <v>1</v>
      </c>
      <c r="AD30" s="155">
        <f t="shared" si="5"/>
        <v>100</v>
      </c>
      <c r="AE30" s="4">
        <v>12</v>
      </c>
      <c r="AF30" s="4">
        <v>6</v>
      </c>
      <c r="AG30" s="155">
        <f t="shared" si="6"/>
        <v>50</v>
      </c>
      <c r="AH30" s="4">
        <v>0</v>
      </c>
      <c r="AI30" s="6" t="s">
        <v>277</v>
      </c>
      <c r="AJ30" s="2" t="s">
        <v>234</v>
      </c>
      <c r="AK30" s="6" t="s">
        <v>278</v>
      </c>
      <c r="AL30" s="4">
        <v>12</v>
      </c>
      <c r="AM30" s="59">
        <v>44998.300190567126</v>
      </c>
      <c r="AN30" s="59" t="s">
        <v>397</v>
      </c>
      <c r="AO30" s="59" t="s">
        <v>378</v>
      </c>
      <c r="AP30" s="59" t="s">
        <v>379</v>
      </c>
      <c r="AQ30" s="98"/>
      <c r="AR30" s="98"/>
      <c r="AS30" s="98"/>
      <c r="AT30" s="98"/>
      <c r="AU30" s="98"/>
      <c r="AV30" s="98"/>
    </row>
    <row r="31" spans="1:48" ht="12" x14ac:dyDescent="0.2">
      <c r="A31" s="3">
        <v>314</v>
      </c>
      <c r="B31" s="2" t="s">
        <v>398</v>
      </c>
      <c r="C31" s="3" t="s">
        <v>399</v>
      </c>
      <c r="D31" s="3" t="s">
        <v>400</v>
      </c>
      <c r="E31" s="3" t="s">
        <v>1018</v>
      </c>
      <c r="F31" s="3" t="s">
        <v>375</v>
      </c>
      <c r="G31" s="3" t="s">
        <v>375</v>
      </c>
      <c r="H31" s="3" t="s">
        <v>376</v>
      </c>
      <c r="I31" s="3" t="s">
        <v>213</v>
      </c>
      <c r="J31" s="3" t="s">
        <v>1041</v>
      </c>
      <c r="K31" s="59" t="s">
        <v>269</v>
      </c>
      <c r="L31" s="59" t="s">
        <v>250</v>
      </c>
      <c r="M31" s="4">
        <v>38</v>
      </c>
      <c r="N31" s="4">
        <v>23</v>
      </c>
      <c r="O31" s="155">
        <f t="shared" si="0"/>
        <v>60.526315789473685</v>
      </c>
      <c r="P31" s="4">
        <v>2</v>
      </c>
      <c r="Q31" s="4">
        <v>0</v>
      </c>
      <c r="R31" s="155">
        <f t="shared" si="1"/>
        <v>0</v>
      </c>
      <c r="S31" s="4">
        <v>0</v>
      </c>
      <c r="T31" s="4">
        <v>0</v>
      </c>
      <c r="U31" s="155" t="e">
        <f t="shared" si="2"/>
        <v>#DIV/0!</v>
      </c>
      <c r="V31" s="4">
        <v>1</v>
      </c>
      <c r="W31" s="4">
        <v>1</v>
      </c>
      <c r="X31" s="155">
        <f t="shared" si="3"/>
        <v>100</v>
      </c>
      <c r="Y31" s="4">
        <v>12</v>
      </c>
      <c r="Z31" s="4">
        <v>7</v>
      </c>
      <c r="AA31" s="155">
        <f t="shared" si="4"/>
        <v>58.333333333333336</v>
      </c>
      <c r="AB31" s="4">
        <v>7</v>
      </c>
      <c r="AC31" s="4">
        <v>1</v>
      </c>
      <c r="AD31" s="155">
        <f t="shared" si="5"/>
        <v>14.285714285714285</v>
      </c>
      <c r="AE31" s="4">
        <v>16</v>
      </c>
      <c r="AF31" s="4">
        <v>14</v>
      </c>
      <c r="AG31" s="155">
        <f t="shared" si="6"/>
        <v>87.5</v>
      </c>
      <c r="AH31" s="4">
        <v>0</v>
      </c>
      <c r="AI31" s="6" t="s">
        <v>277</v>
      </c>
      <c r="AJ31" s="2" t="s">
        <v>234</v>
      </c>
      <c r="AK31" s="6" t="s">
        <v>278</v>
      </c>
      <c r="AL31" s="4">
        <v>34</v>
      </c>
      <c r="AM31" s="59">
        <v>44999.189628946762</v>
      </c>
      <c r="AN31" s="59" t="s">
        <v>377</v>
      </c>
      <c r="AO31" s="59" t="s">
        <v>378</v>
      </c>
      <c r="AP31" s="59" t="s">
        <v>379</v>
      </c>
      <c r="AQ31" s="98"/>
      <c r="AR31" s="98"/>
      <c r="AS31" s="98"/>
      <c r="AT31" s="98"/>
      <c r="AU31" s="98"/>
      <c r="AV31" s="98"/>
    </row>
    <row r="32" spans="1:48" ht="12" x14ac:dyDescent="0.2">
      <c r="A32" s="3">
        <v>306</v>
      </c>
      <c r="B32" s="2" t="s">
        <v>401</v>
      </c>
      <c r="C32" s="3" t="s">
        <v>402</v>
      </c>
      <c r="D32" s="3" t="s">
        <v>403</v>
      </c>
      <c r="E32" s="3" t="s">
        <v>1019</v>
      </c>
      <c r="F32" s="3" t="s">
        <v>383</v>
      </c>
      <c r="G32" s="3" t="s">
        <v>383</v>
      </c>
      <c r="H32" s="3" t="s">
        <v>376</v>
      </c>
      <c r="I32" s="3" t="s">
        <v>213</v>
      </c>
      <c r="J32" s="3" t="s">
        <v>1041</v>
      </c>
      <c r="K32" s="59" t="s">
        <v>269</v>
      </c>
      <c r="L32" s="59" t="s">
        <v>250</v>
      </c>
      <c r="M32" s="4">
        <v>74</v>
      </c>
      <c r="N32" s="4">
        <v>43</v>
      </c>
      <c r="O32" s="155">
        <f t="shared" si="0"/>
        <v>58.108108108108105</v>
      </c>
      <c r="P32" s="4">
        <v>3</v>
      </c>
      <c r="Q32" s="4">
        <v>3</v>
      </c>
      <c r="R32" s="155">
        <f t="shared" si="1"/>
        <v>100</v>
      </c>
      <c r="S32" s="4">
        <v>1</v>
      </c>
      <c r="T32" s="4">
        <v>0</v>
      </c>
      <c r="U32" s="155">
        <f t="shared" si="2"/>
        <v>0</v>
      </c>
      <c r="V32" s="4">
        <v>0</v>
      </c>
      <c r="W32" s="4">
        <v>0</v>
      </c>
      <c r="X32" s="155" t="e">
        <f t="shared" si="3"/>
        <v>#DIV/0!</v>
      </c>
      <c r="Y32" s="4">
        <v>32</v>
      </c>
      <c r="Z32" s="4">
        <v>19</v>
      </c>
      <c r="AA32" s="155">
        <f t="shared" si="4"/>
        <v>59.375</v>
      </c>
      <c r="AB32" s="4">
        <v>6</v>
      </c>
      <c r="AC32" s="4">
        <v>6</v>
      </c>
      <c r="AD32" s="155">
        <f t="shared" si="5"/>
        <v>100</v>
      </c>
      <c r="AE32" s="4">
        <v>32</v>
      </c>
      <c r="AF32" s="4">
        <v>15</v>
      </c>
      <c r="AG32" s="155">
        <f t="shared" si="6"/>
        <v>46.875</v>
      </c>
      <c r="AH32" s="4">
        <v>0</v>
      </c>
      <c r="AI32" s="6" t="s">
        <v>277</v>
      </c>
      <c r="AJ32" s="2" t="s">
        <v>234</v>
      </c>
      <c r="AK32" s="6" t="s">
        <v>278</v>
      </c>
      <c r="AL32" s="4">
        <v>30</v>
      </c>
      <c r="AM32" s="59">
        <v>44999.153939039352</v>
      </c>
      <c r="AN32" s="59" t="s">
        <v>404</v>
      </c>
      <c r="AO32" s="59" t="s">
        <v>378</v>
      </c>
      <c r="AP32" s="59" t="s">
        <v>379</v>
      </c>
      <c r="AQ32" s="98"/>
      <c r="AR32" s="98"/>
      <c r="AS32" s="98"/>
      <c r="AT32" s="98"/>
      <c r="AU32" s="98"/>
      <c r="AV32" s="98"/>
    </row>
    <row r="33" spans="1:48" ht="12" x14ac:dyDescent="0.2">
      <c r="A33" s="3">
        <v>304</v>
      </c>
      <c r="B33" s="2" t="s">
        <v>405</v>
      </c>
      <c r="C33" s="3" t="s">
        <v>406</v>
      </c>
      <c r="D33" s="3" t="s">
        <v>407</v>
      </c>
      <c r="E33" s="3" t="s">
        <v>1020</v>
      </c>
      <c r="F33" s="3" t="s">
        <v>388</v>
      </c>
      <c r="G33" s="3" t="s">
        <v>388</v>
      </c>
      <c r="H33" s="3" t="s">
        <v>376</v>
      </c>
      <c r="I33" s="3" t="s">
        <v>213</v>
      </c>
      <c r="J33" s="3" t="s">
        <v>1041</v>
      </c>
      <c r="K33" s="59" t="s">
        <v>269</v>
      </c>
      <c r="L33" s="59" t="s">
        <v>250</v>
      </c>
      <c r="M33" s="4">
        <v>158</v>
      </c>
      <c r="N33" s="4">
        <v>84</v>
      </c>
      <c r="O33" s="155">
        <f t="shared" si="0"/>
        <v>53.164556962025308</v>
      </c>
      <c r="P33" s="4">
        <v>5</v>
      </c>
      <c r="Q33" s="4">
        <v>1</v>
      </c>
      <c r="R33" s="155">
        <f t="shared" si="1"/>
        <v>20</v>
      </c>
      <c r="S33" s="4">
        <v>1</v>
      </c>
      <c r="T33" s="4">
        <v>0</v>
      </c>
      <c r="U33" s="155">
        <f t="shared" si="2"/>
        <v>0</v>
      </c>
      <c r="V33" s="4">
        <v>7</v>
      </c>
      <c r="W33" s="4">
        <v>7</v>
      </c>
      <c r="X33" s="155">
        <f t="shared" si="3"/>
        <v>100</v>
      </c>
      <c r="Y33" s="4">
        <v>50</v>
      </c>
      <c r="Z33" s="4">
        <v>25</v>
      </c>
      <c r="AA33" s="155">
        <f t="shared" si="4"/>
        <v>50</v>
      </c>
      <c r="AB33" s="4">
        <v>17</v>
      </c>
      <c r="AC33" s="4">
        <v>11</v>
      </c>
      <c r="AD33" s="155">
        <f t="shared" si="5"/>
        <v>64.705882352941174</v>
      </c>
      <c r="AE33" s="4">
        <v>78</v>
      </c>
      <c r="AF33" s="4">
        <v>40</v>
      </c>
      <c r="AG33" s="155">
        <f t="shared" si="6"/>
        <v>51.282051282051277</v>
      </c>
      <c r="AH33" s="4">
        <v>0</v>
      </c>
      <c r="AI33" s="6" t="s">
        <v>277</v>
      </c>
      <c r="AJ33" s="2" t="s">
        <v>234</v>
      </c>
      <c r="AK33" s="6" t="s">
        <v>278</v>
      </c>
      <c r="AL33" s="4">
        <v>100</v>
      </c>
      <c r="AM33" s="59">
        <v>44999.14214758102</v>
      </c>
      <c r="AN33" s="59" t="s">
        <v>104</v>
      </c>
      <c r="AO33" s="59" t="s">
        <v>378</v>
      </c>
      <c r="AP33" s="59" t="s">
        <v>379</v>
      </c>
      <c r="AQ33" s="98"/>
      <c r="AR33" s="98"/>
      <c r="AS33" s="98"/>
      <c r="AT33" s="98"/>
      <c r="AU33" s="98"/>
      <c r="AV33" s="98"/>
    </row>
    <row r="34" spans="1:48" ht="12" x14ac:dyDescent="0.2">
      <c r="A34" s="3">
        <v>315</v>
      </c>
      <c r="B34" s="2" t="s">
        <v>408</v>
      </c>
      <c r="C34" s="3" t="s">
        <v>409</v>
      </c>
      <c r="D34" s="3" t="s">
        <v>410</v>
      </c>
      <c r="E34" s="3" t="s">
        <v>1018</v>
      </c>
      <c r="F34" s="3" t="s">
        <v>375</v>
      </c>
      <c r="G34" s="3" t="s">
        <v>375</v>
      </c>
      <c r="H34" s="3" t="s">
        <v>376</v>
      </c>
      <c r="I34" s="3" t="s">
        <v>213</v>
      </c>
      <c r="J34" s="3" t="s">
        <v>1041</v>
      </c>
      <c r="K34" s="59" t="s">
        <v>269</v>
      </c>
      <c r="L34" s="59" t="s">
        <v>250</v>
      </c>
      <c r="M34" s="4">
        <v>160</v>
      </c>
      <c r="N34" s="4">
        <v>85</v>
      </c>
      <c r="O34" s="155">
        <f t="shared" si="0"/>
        <v>53.125</v>
      </c>
      <c r="P34" s="4">
        <v>7</v>
      </c>
      <c r="Q34" s="4">
        <v>2</v>
      </c>
      <c r="R34" s="155">
        <f t="shared" si="1"/>
        <v>28.571428571428569</v>
      </c>
      <c r="S34" s="4">
        <v>0</v>
      </c>
      <c r="T34" s="4">
        <v>0</v>
      </c>
      <c r="U34" s="155" t="e">
        <f t="shared" si="2"/>
        <v>#DIV/0!</v>
      </c>
      <c r="V34" s="4">
        <v>4</v>
      </c>
      <c r="W34" s="4">
        <v>4</v>
      </c>
      <c r="X34" s="155">
        <f t="shared" si="3"/>
        <v>100</v>
      </c>
      <c r="Y34" s="4">
        <v>52</v>
      </c>
      <c r="Z34" s="4">
        <v>25</v>
      </c>
      <c r="AA34" s="155">
        <f t="shared" si="4"/>
        <v>48.07692307692308</v>
      </c>
      <c r="AB34" s="4">
        <v>22</v>
      </c>
      <c r="AC34" s="4">
        <v>18</v>
      </c>
      <c r="AD34" s="155">
        <f t="shared" si="5"/>
        <v>81.818181818181827</v>
      </c>
      <c r="AE34" s="4">
        <v>75</v>
      </c>
      <c r="AF34" s="4">
        <v>36</v>
      </c>
      <c r="AG34" s="155">
        <f t="shared" si="6"/>
        <v>48</v>
      </c>
      <c r="AH34" s="4">
        <v>0</v>
      </c>
      <c r="AI34" s="6" t="s">
        <v>277</v>
      </c>
      <c r="AJ34" s="2" t="s">
        <v>234</v>
      </c>
      <c r="AK34" s="6" t="s">
        <v>278</v>
      </c>
      <c r="AL34" s="4">
        <v>99</v>
      </c>
      <c r="AM34" s="59">
        <v>44999.193415208334</v>
      </c>
      <c r="AN34" s="59" t="s">
        <v>411</v>
      </c>
      <c r="AO34" s="59" t="s">
        <v>378</v>
      </c>
      <c r="AP34" s="59" t="s">
        <v>379</v>
      </c>
      <c r="AQ34" s="98"/>
      <c r="AR34" s="98"/>
      <c r="AS34" s="98"/>
      <c r="AT34" s="98"/>
      <c r="AU34" s="98"/>
      <c r="AV34" s="98"/>
    </row>
    <row r="35" spans="1:48" ht="12" x14ac:dyDescent="0.2">
      <c r="A35" s="3">
        <v>311</v>
      </c>
      <c r="B35" s="2" t="s">
        <v>412</v>
      </c>
      <c r="C35" s="3" t="s">
        <v>413</v>
      </c>
      <c r="D35" s="3" t="s">
        <v>414</v>
      </c>
      <c r="E35" s="3" t="s">
        <v>1019</v>
      </c>
      <c r="F35" s="3" t="s">
        <v>383</v>
      </c>
      <c r="G35" s="3" t="s">
        <v>383</v>
      </c>
      <c r="H35" s="3" t="s">
        <v>376</v>
      </c>
      <c r="I35" s="3" t="s">
        <v>213</v>
      </c>
      <c r="J35" s="3" t="s">
        <v>1041</v>
      </c>
      <c r="K35" s="59" t="s">
        <v>269</v>
      </c>
      <c r="L35" s="59" t="s">
        <v>250</v>
      </c>
      <c r="M35" s="4">
        <v>35</v>
      </c>
      <c r="N35" s="4">
        <v>18</v>
      </c>
      <c r="O35" s="155">
        <f t="shared" si="0"/>
        <v>51.428571428571423</v>
      </c>
      <c r="P35" s="4">
        <v>2</v>
      </c>
      <c r="Q35" s="4">
        <v>0</v>
      </c>
      <c r="R35" s="155">
        <f t="shared" si="1"/>
        <v>0</v>
      </c>
      <c r="S35" s="4">
        <v>0</v>
      </c>
      <c r="T35" s="4">
        <v>0</v>
      </c>
      <c r="U35" s="155" t="e">
        <f t="shared" si="2"/>
        <v>#DIV/0!</v>
      </c>
      <c r="V35" s="4">
        <v>0</v>
      </c>
      <c r="W35" s="4">
        <v>0</v>
      </c>
      <c r="X35" s="155" t="e">
        <f t="shared" si="3"/>
        <v>#DIV/0!</v>
      </c>
      <c r="Y35" s="4">
        <v>9</v>
      </c>
      <c r="Z35" s="4">
        <v>5</v>
      </c>
      <c r="AA35" s="155">
        <f t="shared" si="4"/>
        <v>55.555555555555557</v>
      </c>
      <c r="AB35" s="4">
        <v>4</v>
      </c>
      <c r="AC35" s="4">
        <v>1</v>
      </c>
      <c r="AD35" s="155">
        <f t="shared" si="5"/>
        <v>25</v>
      </c>
      <c r="AE35" s="4">
        <v>20</v>
      </c>
      <c r="AF35" s="4">
        <v>12</v>
      </c>
      <c r="AG35" s="155">
        <f t="shared" si="6"/>
        <v>60</v>
      </c>
      <c r="AH35" s="4">
        <v>0</v>
      </c>
      <c r="AI35" s="6" t="s">
        <v>277</v>
      </c>
      <c r="AJ35" s="2" t="s">
        <v>234</v>
      </c>
      <c r="AK35" s="6" t="s">
        <v>278</v>
      </c>
      <c r="AL35" s="4">
        <v>30</v>
      </c>
      <c r="AM35" s="59">
        <v>44999.180791932871</v>
      </c>
      <c r="AN35" s="59" t="s">
        <v>377</v>
      </c>
      <c r="AO35" s="59" t="s">
        <v>378</v>
      </c>
      <c r="AP35" s="59" t="s">
        <v>379</v>
      </c>
      <c r="AQ35" s="98"/>
      <c r="AR35" s="98"/>
      <c r="AS35" s="98"/>
      <c r="AT35" s="98"/>
      <c r="AU35" s="98"/>
      <c r="AV35" s="98"/>
    </row>
    <row r="36" spans="1:48" ht="12" x14ac:dyDescent="0.2">
      <c r="A36" s="3">
        <v>299</v>
      </c>
      <c r="B36" s="2" t="s">
        <v>415</v>
      </c>
      <c r="C36" s="3" t="s">
        <v>416</v>
      </c>
      <c r="D36" s="3" t="s">
        <v>417</v>
      </c>
      <c r="E36" s="3" t="s">
        <v>1020</v>
      </c>
      <c r="F36" s="3" t="s">
        <v>388</v>
      </c>
      <c r="G36" s="3" t="s">
        <v>388</v>
      </c>
      <c r="H36" s="3" t="s">
        <v>376</v>
      </c>
      <c r="I36" s="3" t="s">
        <v>213</v>
      </c>
      <c r="J36" s="3" t="s">
        <v>1041</v>
      </c>
      <c r="K36" s="59" t="s">
        <v>269</v>
      </c>
      <c r="L36" s="59" t="s">
        <v>250</v>
      </c>
      <c r="M36" s="4">
        <v>29</v>
      </c>
      <c r="N36" s="4">
        <v>12</v>
      </c>
      <c r="O36" s="155">
        <f t="shared" si="0"/>
        <v>41.379310344827587</v>
      </c>
      <c r="P36" s="4">
        <v>2</v>
      </c>
      <c r="Q36" s="4">
        <v>0</v>
      </c>
      <c r="R36" s="155">
        <f t="shared" si="1"/>
        <v>0</v>
      </c>
      <c r="S36" s="4">
        <v>0</v>
      </c>
      <c r="T36" s="4">
        <v>0</v>
      </c>
      <c r="U36" s="155" t="e">
        <f t="shared" si="2"/>
        <v>#DIV/0!</v>
      </c>
      <c r="V36" s="4">
        <v>0</v>
      </c>
      <c r="W36" s="4">
        <v>0</v>
      </c>
      <c r="X36" s="155" t="e">
        <f t="shared" si="3"/>
        <v>#DIV/0!</v>
      </c>
      <c r="Y36" s="4">
        <v>8</v>
      </c>
      <c r="Z36" s="4">
        <v>8</v>
      </c>
      <c r="AA36" s="155">
        <f t="shared" si="4"/>
        <v>100</v>
      </c>
      <c r="AB36" s="4">
        <v>2</v>
      </c>
      <c r="AC36" s="4">
        <v>2</v>
      </c>
      <c r="AD36" s="155">
        <f t="shared" si="5"/>
        <v>100</v>
      </c>
      <c r="AE36" s="4">
        <v>17</v>
      </c>
      <c r="AF36" s="4">
        <v>2</v>
      </c>
      <c r="AG36" s="155">
        <f t="shared" si="6"/>
        <v>11.76470588235294</v>
      </c>
      <c r="AH36" s="4">
        <v>0</v>
      </c>
      <c r="AI36" s="6" t="s">
        <v>277</v>
      </c>
      <c r="AJ36" s="2" t="s">
        <v>234</v>
      </c>
      <c r="AK36" s="6" t="s">
        <v>278</v>
      </c>
      <c r="AL36" s="4">
        <v>22</v>
      </c>
      <c r="AM36" s="59">
        <v>44998.325342407406</v>
      </c>
      <c r="AN36" s="59" t="s">
        <v>418</v>
      </c>
      <c r="AO36" s="59" t="s">
        <v>378</v>
      </c>
      <c r="AP36" s="59" t="s">
        <v>379</v>
      </c>
      <c r="AQ36" s="98"/>
      <c r="AR36" s="98"/>
      <c r="AS36" s="98"/>
      <c r="AT36" s="98"/>
      <c r="AU36" s="98"/>
      <c r="AV36" s="98"/>
    </row>
    <row r="37" spans="1:48" ht="12" x14ac:dyDescent="0.2">
      <c r="A37" s="3">
        <v>414</v>
      </c>
      <c r="B37" s="2" t="s">
        <v>419</v>
      </c>
      <c r="C37" s="3" t="s">
        <v>420</v>
      </c>
      <c r="D37" s="3" t="s">
        <v>421</v>
      </c>
      <c r="E37" s="3" t="s">
        <v>1019</v>
      </c>
      <c r="F37" s="3" t="s">
        <v>383</v>
      </c>
      <c r="G37" s="3" t="s">
        <v>383</v>
      </c>
      <c r="H37" s="3" t="s">
        <v>376</v>
      </c>
      <c r="I37" s="3" t="s">
        <v>213</v>
      </c>
      <c r="J37" s="3" t="s">
        <v>1041</v>
      </c>
      <c r="K37" s="59" t="s">
        <v>269</v>
      </c>
      <c r="L37" s="59" t="s">
        <v>250</v>
      </c>
      <c r="M37" s="4">
        <v>49</v>
      </c>
      <c r="N37" s="4">
        <v>20</v>
      </c>
      <c r="O37" s="155">
        <f t="shared" si="0"/>
        <v>40.816326530612244</v>
      </c>
      <c r="P37" s="4">
        <v>2</v>
      </c>
      <c r="Q37" s="4">
        <v>1</v>
      </c>
      <c r="R37" s="155">
        <f t="shared" si="1"/>
        <v>50</v>
      </c>
      <c r="S37" s="4">
        <v>2</v>
      </c>
      <c r="T37" s="4">
        <v>0</v>
      </c>
      <c r="U37" s="155">
        <f t="shared" si="2"/>
        <v>0</v>
      </c>
      <c r="V37" s="4">
        <v>1</v>
      </c>
      <c r="W37" s="4">
        <v>1</v>
      </c>
      <c r="X37" s="155">
        <f t="shared" si="3"/>
        <v>100</v>
      </c>
      <c r="Y37" s="4">
        <v>21</v>
      </c>
      <c r="Z37" s="4">
        <v>8</v>
      </c>
      <c r="AA37" s="155">
        <f t="shared" si="4"/>
        <v>38.095238095238095</v>
      </c>
      <c r="AB37" s="4">
        <v>2</v>
      </c>
      <c r="AC37" s="4">
        <v>2</v>
      </c>
      <c r="AD37" s="155">
        <f t="shared" si="5"/>
        <v>100</v>
      </c>
      <c r="AE37" s="4">
        <v>21</v>
      </c>
      <c r="AF37" s="4">
        <v>8</v>
      </c>
      <c r="AG37" s="155">
        <f t="shared" si="6"/>
        <v>38.095238095238095</v>
      </c>
      <c r="AH37" s="4" t="s">
        <v>69</v>
      </c>
      <c r="AI37" s="6" t="s">
        <v>69</v>
      </c>
      <c r="AJ37" s="2" t="s">
        <v>234</v>
      </c>
      <c r="AK37" s="6" t="s">
        <v>278</v>
      </c>
      <c r="AL37" s="4">
        <v>40</v>
      </c>
      <c r="AM37" s="59">
        <v>45030.082695289355</v>
      </c>
      <c r="AN37" s="59" t="s">
        <v>79</v>
      </c>
      <c r="AO37" s="59" t="s">
        <v>304</v>
      </c>
      <c r="AP37" s="59" t="s">
        <v>422</v>
      </c>
      <c r="AQ37" s="98"/>
      <c r="AR37" s="98"/>
      <c r="AS37" s="98"/>
      <c r="AT37" s="98"/>
      <c r="AU37" s="98"/>
      <c r="AV37" s="98"/>
    </row>
    <row r="38" spans="1:48" ht="12" x14ac:dyDescent="0.2">
      <c r="A38" s="3">
        <v>309</v>
      </c>
      <c r="B38" s="2" t="s">
        <v>423</v>
      </c>
      <c r="C38" s="3" t="s">
        <v>424</v>
      </c>
      <c r="D38" s="3" t="s">
        <v>425</v>
      </c>
      <c r="E38" s="3" t="s">
        <v>1019</v>
      </c>
      <c r="F38" s="3" t="s">
        <v>383</v>
      </c>
      <c r="G38" s="3" t="s">
        <v>383</v>
      </c>
      <c r="H38" s="3" t="s">
        <v>376</v>
      </c>
      <c r="I38" s="3" t="s">
        <v>213</v>
      </c>
      <c r="J38" s="3" t="s">
        <v>1041</v>
      </c>
      <c r="K38" s="59" t="s">
        <v>269</v>
      </c>
      <c r="L38" s="59" t="s">
        <v>250</v>
      </c>
      <c r="M38" s="4">
        <v>178</v>
      </c>
      <c r="N38" s="4">
        <v>67</v>
      </c>
      <c r="O38" s="155">
        <f t="shared" si="0"/>
        <v>37.640449438202246</v>
      </c>
      <c r="P38" s="4">
        <v>7</v>
      </c>
      <c r="Q38" s="4">
        <v>6</v>
      </c>
      <c r="R38" s="155">
        <f t="shared" si="1"/>
        <v>85.714285714285708</v>
      </c>
      <c r="S38" s="4">
        <v>1</v>
      </c>
      <c r="T38" s="4">
        <v>1</v>
      </c>
      <c r="U38" s="155">
        <f t="shared" si="2"/>
        <v>100</v>
      </c>
      <c r="V38" s="4">
        <v>12</v>
      </c>
      <c r="W38" s="4">
        <v>12</v>
      </c>
      <c r="X38" s="155">
        <f t="shared" si="3"/>
        <v>100</v>
      </c>
      <c r="Y38" s="4">
        <v>58</v>
      </c>
      <c r="Z38" s="4">
        <v>15</v>
      </c>
      <c r="AA38" s="155">
        <f t="shared" si="4"/>
        <v>25.862068965517242</v>
      </c>
      <c r="AB38" s="4">
        <v>12</v>
      </c>
      <c r="AC38" s="4">
        <v>12</v>
      </c>
      <c r="AD38" s="155">
        <f t="shared" si="5"/>
        <v>100</v>
      </c>
      <c r="AE38" s="4">
        <v>88</v>
      </c>
      <c r="AF38" s="4">
        <v>21</v>
      </c>
      <c r="AG38" s="155">
        <f t="shared" si="6"/>
        <v>23.863636363636363</v>
      </c>
      <c r="AH38" s="4">
        <v>0</v>
      </c>
      <c r="AI38" s="6" t="s">
        <v>277</v>
      </c>
      <c r="AJ38" s="2" t="s">
        <v>234</v>
      </c>
      <c r="AK38" s="6" t="s">
        <v>278</v>
      </c>
      <c r="AL38" s="4">
        <v>74</v>
      </c>
      <c r="AM38" s="59">
        <v>44999.167161076388</v>
      </c>
      <c r="AN38" s="59" t="s">
        <v>66</v>
      </c>
      <c r="AO38" s="59" t="s">
        <v>378</v>
      </c>
      <c r="AP38" s="59" t="s">
        <v>379</v>
      </c>
      <c r="AQ38" s="98"/>
      <c r="AR38" s="98"/>
      <c r="AS38" s="98"/>
      <c r="AT38" s="98"/>
      <c r="AU38" s="98"/>
      <c r="AV38" s="98"/>
    </row>
    <row r="39" spans="1:48" ht="12" x14ac:dyDescent="0.2">
      <c r="A39" s="3">
        <v>415</v>
      </c>
      <c r="B39" s="2" t="s">
        <v>35</v>
      </c>
      <c r="C39" s="3" t="s">
        <v>426</v>
      </c>
      <c r="D39" s="3" t="s">
        <v>427</v>
      </c>
      <c r="E39" s="3" t="s">
        <v>1019</v>
      </c>
      <c r="F39" s="3" t="s">
        <v>383</v>
      </c>
      <c r="G39" s="3" t="s">
        <v>383</v>
      </c>
      <c r="H39" s="3" t="s">
        <v>376</v>
      </c>
      <c r="I39" s="3" t="s">
        <v>213</v>
      </c>
      <c r="J39" s="3" t="s">
        <v>1041</v>
      </c>
      <c r="K39" s="59" t="s">
        <v>269</v>
      </c>
      <c r="L39" s="59" t="s">
        <v>250</v>
      </c>
      <c r="M39" s="4">
        <v>81</v>
      </c>
      <c r="N39" s="4">
        <v>29</v>
      </c>
      <c r="O39" s="155">
        <f t="shared" si="0"/>
        <v>35.802469135802468</v>
      </c>
      <c r="P39" s="4">
        <v>6</v>
      </c>
      <c r="Q39" s="4">
        <v>4</v>
      </c>
      <c r="R39" s="155">
        <f t="shared" si="1"/>
        <v>66.666666666666657</v>
      </c>
      <c r="S39" s="4">
        <v>3</v>
      </c>
      <c r="T39" s="4">
        <v>0</v>
      </c>
      <c r="U39" s="155">
        <f t="shared" si="2"/>
        <v>0</v>
      </c>
      <c r="V39" s="4">
        <v>5</v>
      </c>
      <c r="W39" s="4">
        <v>1</v>
      </c>
      <c r="X39" s="155">
        <f t="shared" si="3"/>
        <v>20</v>
      </c>
      <c r="Y39" s="4">
        <v>34</v>
      </c>
      <c r="Z39" s="4">
        <v>12</v>
      </c>
      <c r="AA39" s="155">
        <f t="shared" si="4"/>
        <v>35.294117647058826</v>
      </c>
      <c r="AB39" s="4">
        <v>3</v>
      </c>
      <c r="AC39" s="4">
        <v>0</v>
      </c>
      <c r="AD39" s="155">
        <f t="shared" si="5"/>
        <v>0</v>
      </c>
      <c r="AE39" s="4">
        <v>30</v>
      </c>
      <c r="AF39" s="4">
        <v>12</v>
      </c>
      <c r="AG39" s="155">
        <f t="shared" si="6"/>
        <v>40</v>
      </c>
      <c r="AH39" s="4" t="s">
        <v>69</v>
      </c>
      <c r="AI39" s="6" t="s">
        <v>69</v>
      </c>
      <c r="AJ39" s="2" t="s">
        <v>234</v>
      </c>
      <c r="AK39" s="6" t="s">
        <v>278</v>
      </c>
      <c r="AL39" s="4">
        <v>62</v>
      </c>
      <c r="AM39" s="59">
        <v>45030.086524317128</v>
      </c>
      <c r="AN39" s="59" t="s">
        <v>79</v>
      </c>
      <c r="AO39" s="59" t="s">
        <v>378</v>
      </c>
      <c r="AP39" s="59" t="s">
        <v>290</v>
      </c>
      <c r="AQ39" s="98"/>
      <c r="AR39" s="98"/>
      <c r="AS39" s="98"/>
      <c r="AT39" s="98"/>
      <c r="AU39" s="98"/>
      <c r="AV39" s="98"/>
    </row>
    <row r="40" spans="1:48" ht="12" x14ac:dyDescent="0.2">
      <c r="A40" s="3">
        <v>300</v>
      </c>
      <c r="B40" s="2" t="s">
        <v>428</v>
      </c>
      <c r="C40" s="3" t="s">
        <v>429</v>
      </c>
      <c r="D40" s="3" t="s">
        <v>430</v>
      </c>
      <c r="E40" s="3" t="s">
        <v>1020</v>
      </c>
      <c r="F40" s="3" t="s">
        <v>388</v>
      </c>
      <c r="G40" s="3" t="s">
        <v>388</v>
      </c>
      <c r="H40" s="3" t="s">
        <v>376</v>
      </c>
      <c r="I40" s="3" t="s">
        <v>213</v>
      </c>
      <c r="J40" s="3" t="s">
        <v>1041</v>
      </c>
      <c r="K40" s="59" t="s">
        <v>269</v>
      </c>
      <c r="L40" s="59" t="s">
        <v>250</v>
      </c>
      <c r="M40" s="4">
        <v>63</v>
      </c>
      <c r="N40" s="4">
        <v>22</v>
      </c>
      <c r="O40" s="155">
        <f t="shared" si="0"/>
        <v>34.920634920634917</v>
      </c>
      <c r="P40" s="4">
        <v>1</v>
      </c>
      <c r="Q40" s="4">
        <v>1</v>
      </c>
      <c r="R40" s="155">
        <f t="shared" si="1"/>
        <v>100</v>
      </c>
      <c r="S40" s="4">
        <v>0</v>
      </c>
      <c r="T40" s="4">
        <v>0</v>
      </c>
      <c r="U40" s="155" t="e">
        <f t="shared" si="2"/>
        <v>#DIV/0!</v>
      </c>
      <c r="V40" s="4">
        <v>2</v>
      </c>
      <c r="W40" s="4">
        <v>2</v>
      </c>
      <c r="X40" s="155">
        <f t="shared" si="3"/>
        <v>100</v>
      </c>
      <c r="Y40" s="4">
        <v>24</v>
      </c>
      <c r="Z40" s="4">
        <v>8</v>
      </c>
      <c r="AA40" s="155">
        <f t="shared" si="4"/>
        <v>33.333333333333329</v>
      </c>
      <c r="AB40" s="4">
        <v>3</v>
      </c>
      <c r="AC40" s="4">
        <v>2</v>
      </c>
      <c r="AD40" s="155">
        <f t="shared" si="5"/>
        <v>66.666666666666657</v>
      </c>
      <c r="AE40" s="4">
        <v>33</v>
      </c>
      <c r="AF40" s="4">
        <v>9</v>
      </c>
      <c r="AG40" s="155">
        <f t="shared" si="6"/>
        <v>27.27272727272727</v>
      </c>
      <c r="AH40" s="4">
        <v>0</v>
      </c>
      <c r="AI40" s="6" t="s">
        <v>277</v>
      </c>
      <c r="AJ40" s="2" t="s">
        <v>234</v>
      </c>
      <c r="AK40" s="6" t="s">
        <v>278</v>
      </c>
      <c r="AL40" s="4">
        <v>52</v>
      </c>
      <c r="AM40" s="59">
        <v>44998.333347708336</v>
      </c>
      <c r="AN40" s="59" t="s">
        <v>431</v>
      </c>
      <c r="AO40" s="59" t="s">
        <v>378</v>
      </c>
      <c r="AP40" s="59" t="s">
        <v>379</v>
      </c>
      <c r="AQ40" s="98"/>
      <c r="AR40" s="98"/>
      <c r="AS40" s="98"/>
      <c r="AT40" s="98"/>
      <c r="AU40" s="98"/>
      <c r="AV40" s="98"/>
    </row>
    <row r="41" spans="1:48" ht="12" x14ac:dyDescent="0.2">
      <c r="A41" s="3">
        <v>335</v>
      </c>
      <c r="B41" s="2" t="s">
        <v>432</v>
      </c>
      <c r="C41" s="3" t="s">
        <v>433</v>
      </c>
      <c r="D41" s="3" t="s">
        <v>434</v>
      </c>
      <c r="E41" s="3" t="s">
        <v>1019</v>
      </c>
      <c r="F41" s="3" t="s">
        <v>383</v>
      </c>
      <c r="G41" s="3" t="s">
        <v>383</v>
      </c>
      <c r="H41" s="3" t="s">
        <v>376</v>
      </c>
      <c r="I41" s="3" t="s">
        <v>213</v>
      </c>
      <c r="J41" s="3" t="s">
        <v>1041</v>
      </c>
      <c r="K41" s="59" t="s">
        <v>269</v>
      </c>
      <c r="L41" s="59" t="s">
        <v>250</v>
      </c>
      <c r="M41" s="4">
        <v>44</v>
      </c>
      <c r="N41" s="4">
        <v>15</v>
      </c>
      <c r="O41" s="155">
        <f t="shared" si="0"/>
        <v>34.090909090909086</v>
      </c>
      <c r="P41" s="4">
        <v>2</v>
      </c>
      <c r="Q41" s="4">
        <v>1</v>
      </c>
      <c r="R41" s="155">
        <f t="shared" si="1"/>
        <v>50</v>
      </c>
      <c r="S41" s="4">
        <v>2</v>
      </c>
      <c r="T41" s="4">
        <v>0</v>
      </c>
      <c r="U41" s="155">
        <f t="shared" si="2"/>
        <v>0</v>
      </c>
      <c r="V41" s="4">
        <v>4</v>
      </c>
      <c r="W41" s="4">
        <v>1</v>
      </c>
      <c r="X41" s="155">
        <f t="shared" si="3"/>
        <v>25</v>
      </c>
      <c r="Y41" s="4">
        <v>23</v>
      </c>
      <c r="Z41" s="4">
        <v>7</v>
      </c>
      <c r="AA41" s="155">
        <f t="shared" si="4"/>
        <v>30.434782608695656</v>
      </c>
      <c r="AB41" s="4">
        <v>0</v>
      </c>
      <c r="AC41" s="4">
        <v>0</v>
      </c>
      <c r="AD41" s="155" t="e">
        <f t="shared" si="5"/>
        <v>#DIV/0!</v>
      </c>
      <c r="AE41" s="4">
        <v>13</v>
      </c>
      <c r="AF41" s="4">
        <v>6</v>
      </c>
      <c r="AG41" s="155">
        <f t="shared" si="6"/>
        <v>46.153846153846153</v>
      </c>
      <c r="AH41" s="4">
        <v>0</v>
      </c>
      <c r="AI41" s="6" t="s">
        <v>277</v>
      </c>
      <c r="AJ41" s="2" t="s">
        <v>234</v>
      </c>
      <c r="AK41" s="6" t="s">
        <v>270</v>
      </c>
      <c r="AL41" s="4">
        <v>22</v>
      </c>
      <c r="AM41" s="59">
        <v>44999.274403668984</v>
      </c>
      <c r="AN41" s="59" t="s">
        <v>435</v>
      </c>
      <c r="AO41" s="59" t="s">
        <v>378</v>
      </c>
      <c r="AP41" s="59" t="s">
        <v>379</v>
      </c>
      <c r="AQ41" s="98"/>
      <c r="AR41" s="98"/>
      <c r="AS41" s="98"/>
      <c r="AT41" s="98"/>
      <c r="AU41" s="98"/>
      <c r="AV41" s="98"/>
    </row>
    <row r="42" spans="1:48" ht="12" x14ac:dyDescent="0.2">
      <c r="A42" s="3">
        <v>298</v>
      </c>
      <c r="B42" s="2" t="s">
        <v>436</v>
      </c>
      <c r="C42" s="3" t="s">
        <v>437</v>
      </c>
      <c r="D42" s="3" t="s">
        <v>438</v>
      </c>
      <c r="E42" s="3" t="s">
        <v>1020</v>
      </c>
      <c r="F42" s="3" t="s">
        <v>388</v>
      </c>
      <c r="G42" s="3" t="s">
        <v>388</v>
      </c>
      <c r="H42" s="3" t="s">
        <v>376</v>
      </c>
      <c r="I42" s="3" t="s">
        <v>213</v>
      </c>
      <c r="J42" s="3" t="s">
        <v>1041</v>
      </c>
      <c r="K42" s="59" t="s">
        <v>269</v>
      </c>
      <c r="L42" s="59" t="s">
        <v>250</v>
      </c>
      <c r="M42" s="4">
        <v>43</v>
      </c>
      <c r="N42" s="4">
        <v>13</v>
      </c>
      <c r="O42" s="155">
        <f t="shared" si="0"/>
        <v>30.232558139534881</v>
      </c>
      <c r="P42" s="4">
        <v>2</v>
      </c>
      <c r="Q42" s="4">
        <v>2</v>
      </c>
      <c r="R42" s="155">
        <f t="shared" si="1"/>
        <v>100</v>
      </c>
      <c r="S42" s="4">
        <v>0</v>
      </c>
      <c r="T42" s="4">
        <v>0</v>
      </c>
      <c r="U42" s="155" t="e">
        <f t="shared" si="2"/>
        <v>#DIV/0!</v>
      </c>
      <c r="V42" s="4">
        <v>0</v>
      </c>
      <c r="W42" s="4">
        <v>0</v>
      </c>
      <c r="X42" s="155" t="e">
        <f t="shared" si="3"/>
        <v>#DIV/0!</v>
      </c>
      <c r="Y42" s="4">
        <v>5</v>
      </c>
      <c r="Z42" s="4">
        <v>3</v>
      </c>
      <c r="AA42" s="155">
        <f t="shared" si="4"/>
        <v>60</v>
      </c>
      <c r="AB42" s="4">
        <v>3</v>
      </c>
      <c r="AC42" s="4">
        <v>2</v>
      </c>
      <c r="AD42" s="155">
        <f t="shared" si="5"/>
        <v>66.666666666666657</v>
      </c>
      <c r="AE42" s="4">
        <v>33</v>
      </c>
      <c r="AF42" s="4">
        <v>6</v>
      </c>
      <c r="AG42" s="155">
        <f t="shared" si="6"/>
        <v>18.181818181818183</v>
      </c>
      <c r="AH42" s="4">
        <v>0</v>
      </c>
      <c r="AI42" s="6" t="s">
        <v>277</v>
      </c>
      <c r="AJ42" s="2" t="s">
        <v>234</v>
      </c>
      <c r="AK42" s="6" t="s">
        <v>278</v>
      </c>
      <c r="AL42" s="4">
        <v>34</v>
      </c>
      <c r="AM42" s="59">
        <v>44998.316287199072</v>
      </c>
      <c r="AN42" s="59" t="s">
        <v>439</v>
      </c>
      <c r="AO42" s="59" t="s">
        <v>378</v>
      </c>
      <c r="AP42" s="59" t="s">
        <v>379</v>
      </c>
      <c r="AQ42" s="98"/>
      <c r="AR42" s="98"/>
      <c r="AS42" s="98"/>
      <c r="AT42" s="98"/>
      <c r="AU42" s="98"/>
      <c r="AV42" s="98"/>
    </row>
    <row r="43" spans="1:48" ht="12" x14ac:dyDescent="0.2">
      <c r="A43" s="3">
        <v>308</v>
      </c>
      <c r="B43" s="2" t="s">
        <v>440</v>
      </c>
      <c r="C43" s="3" t="s">
        <v>441</v>
      </c>
      <c r="D43" s="3" t="s">
        <v>442</v>
      </c>
      <c r="E43" s="3" t="s">
        <v>1019</v>
      </c>
      <c r="F43" s="3" t="s">
        <v>383</v>
      </c>
      <c r="G43" s="3" t="s">
        <v>383</v>
      </c>
      <c r="H43" s="3" t="s">
        <v>376</v>
      </c>
      <c r="I43" s="3" t="s">
        <v>213</v>
      </c>
      <c r="J43" s="3" t="s">
        <v>1041</v>
      </c>
      <c r="K43" s="59" t="s">
        <v>269</v>
      </c>
      <c r="L43" s="59" t="s">
        <v>250</v>
      </c>
      <c r="M43" s="4">
        <v>43</v>
      </c>
      <c r="N43" s="4">
        <v>11</v>
      </c>
      <c r="O43" s="155">
        <f t="shared" si="0"/>
        <v>25.581395348837212</v>
      </c>
      <c r="P43" s="4">
        <v>2</v>
      </c>
      <c r="Q43" s="4">
        <v>2</v>
      </c>
      <c r="R43" s="155">
        <f t="shared" si="1"/>
        <v>100</v>
      </c>
      <c r="S43" s="4">
        <v>0</v>
      </c>
      <c r="T43" s="4">
        <v>0</v>
      </c>
      <c r="U43" s="155" t="e">
        <f t="shared" si="2"/>
        <v>#DIV/0!</v>
      </c>
      <c r="V43" s="4">
        <v>0</v>
      </c>
      <c r="W43" s="4">
        <v>0</v>
      </c>
      <c r="X43" s="155" t="e">
        <f t="shared" si="3"/>
        <v>#DIV/0!</v>
      </c>
      <c r="Y43" s="4">
        <v>12</v>
      </c>
      <c r="Z43" s="4">
        <v>2</v>
      </c>
      <c r="AA43" s="155">
        <f t="shared" si="4"/>
        <v>16.666666666666664</v>
      </c>
      <c r="AB43" s="4">
        <v>3</v>
      </c>
      <c r="AC43" s="4">
        <v>3</v>
      </c>
      <c r="AD43" s="155">
        <f t="shared" si="5"/>
        <v>100</v>
      </c>
      <c r="AE43" s="4">
        <v>26</v>
      </c>
      <c r="AF43" s="4">
        <v>4</v>
      </c>
      <c r="AG43" s="155">
        <f t="shared" si="6"/>
        <v>15.384615384615385</v>
      </c>
      <c r="AH43" s="4">
        <v>0</v>
      </c>
      <c r="AI43" s="6" t="s">
        <v>277</v>
      </c>
      <c r="AJ43" s="2" t="s">
        <v>234</v>
      </c>
      <c r="AK43" s="6" t="s">
        <v>278</v>
      </c>
      <c r="AL43" s="4">
        <v>33</v>
      </c>
      <c r="AM43" s="59">
        <v>44999.163382500003</v>
      </c>
      <c r="AN43" s="59" t="s">
        <v>443</v>
      </c>
      <c r="AO43" s="59" t="s">
        <v>378</v>
      </c>
      <c r="AP43" s="59" t="s">
        <v>379</v>
      </c>
      <c r="AQ43" s="98"/>
      <c r="AR43" s="98"/>
      <c r="AS43" s="98"/>
      <c r="AT43" s="98"/>
      <c r="AU43" s="98"/>
      <c r="AV43" s="98"/>
    </row>
    <row r="44" spans="1:48" ht="12" x14ac:dyDescent="0.2">
      <c r="A44" s="3">
        <v>307</v>
      </c>
      <c r="B44" s="2" t="s">
        <v>444</v>
      </c>
      <c r="C44" s="3" t="s">
        <v>445</v>
      </c>
      <c r="D44" s="3" t="s">
        <v>446</v>
      </c>
      <c r="E44" s="3" t="s">
        <v>1019</v>
      </c>
      <c r="F44" s="3" t="s">
        <v>383</v>
      </c>
      <c r="G44" s="3" t="s">
        <v>383</v>
      </c>
      <c r="H44" s="3" t="s">
        <v>376</v>
      </c>
      <c r="I44" s="3" t="s">
        <v>213</v>
      </c>
      <c r="J44" s="3" t="s">
        <v>1041</v>
      </c>
      <c r="K44" s="59" t="s">
        <v>269</v>
      </c>
      <c r="L44" s="59" t="s">
        <v>250</v>
      </c>
      <c r="M44" s="4">
        <v>34</v>
      </c>
      <c r="N44" s="4">
        <v>8</v>
      </c>
      <c r="O44" s="155">
        <f t="shared" si="0"/>
        <v>23.52941176470588</v>
      </c>
      <c r="P44" s="4">
        <v>2</v>
      </c>
      <c r="Q44" s="4">
        <v>2</v>
      </c>
      <c r="R44" s="155">
        <f t="shared" si="1"/>
        <v>100</v>
      </c>
      <c r="S44" s="4">
        <v>0</v>
      </c>
      <c r="T44" s="4">
        <v>0</v>
      </c>
      <c r="U44" s="155" t="e">
        <f t="shared" si="2"/>
        <v>#DIV/0!</v>
      </c>
      <c r="V44" s="4">
        <v>0</v>
      </c>
      <c r="W44" s="4">
        <v>0</v>
      </c>
      <c r="X44" s="155" t="e">
        <f t="shared" si="3"/>
        <v>#DIV/0!</v>
      </c>
      <c r="Y44" s="4">
        <v>13</v>
      </c>
      <c r="Z44" s="4">
        <v>3</v>
      </c>
      <c r="AA44" s="155">
        <f t="shared" si="4"/>
        <v>23.076923076923077</v>
      </c>
      <c r="AB44" s="4">
        <v>2</v>
      </c>
      <c r="AC44" s="4">
        <v>0</v>
      </c>
      <c r="AD44" s="155">
        <f t="shared" si="5"/>
        <v>0</v>
      </c>
      <c r="AE44" s="4">
        <v>17</v>
      </c>
      <c r="AF44" s="4">
        <v>3</v>
      </c>
      <c r="AG44" s="155">
        <f t="shared" si="6"/>
        <v>17.647058823529413</v>
      </c>
      <c r="AH44" s="4">
        <v>0</v>
      </c>
      <c r="AI44" s="6" t="s">
        <v>277</v>
      </c>
      <c r="AJ44" s="2" t="s">
        <v>234</v>
      </c>
      <c r="AK44" s="6" t="s">
        <v>278</v>
      </c>
      <c r="AL44" s="4">
        <v>29</v>
      </c>
      <c r="AM44" s="59">
        <v>44999.160510752314</v>
      </c>
      <c r="AN44" s="59" t="s">
        <v>447</v>
      </c>
      <c r="AO44" s="59" t="s">
        <v>378</v>
      </c>
      <c r="AP44" s="59" t="s">
        <v>379</v>
      </c>
      <c r="AQ44" s="98"/>
      <c r="AR44" s="98"/>
      <c r="AS44" s="98"/>
      <c r="AT44" s="98"/>
      <c r="AU44" s="98"/>
      <c r="AV44" s="98"/>
    </row>
    <row r="45" spans="1:48" ht="12" x14ac:dyDescent="0.2">
      <c r="A45" s="3">
        <v>330</v>
      </c>
      <c r="B45" s="2" t="s">
        <v>448</v>
      </c>
      <c r="C45" s="3" t="s">
        <v>449</v>
      </c>
      <c r="D45" s="3" t="s">
        <v>450</v>
      </c>
      <c r="E45" s="3" t="s">
        <v>1019</v>
      </c>
      <c r="F45" s="3" t="s">
        <v>383</v>
      </c>
      <c r="G45" s="3" t="s">
        <v>383</v>
      </c>
      <c r="H45" s="3" t="s">
        <v>376</v>
      </c>
      <c r="I45" s="3" t="s">
        <v>213</v>
      </c>
      <c r="J45" s="3" t="s">
        <v>1041</v>
      </c>
      <c r="K45" s="59" t="s">
        <v>269</v>
      </c>
      <c r="L45" s="59" t="s">
        <v>250</v>
      </c>
      <c r="M45" s="4">
        <v>40</v>
      </c>
      <c r="N45" s="4">
        <v>3</v>
      </c>
      <c r="O45" s="155">
        <f t="shared" si="0"/>
        <v>7.5</v>
      </c>
      <c r="P45" s="4">
        <v>0</v>
      </c>
      <c r="Q45" s="4">
        <v>0</v>
      </c>
      <c r="R45" s="155" t="e">
        <f t="shared" si="1"/>
        <v>#DIV/0!</v>
      </c>
      <c r="S45" s="4">
        <v>2</v>
      </c>
      <c r="T45" s="4">
        <v>0</v>
      </c>
      <c r="U45" s="155">
        <f t="shared" si="2"/>
        <v>0</v>
      </c>
      <c r="V45" s="4">
        <v>4</v>
      </c>
      <c r="W45" s="4">
        <v>0</v>
      </c>
      <c r="X45" s="155">
        <f t="shared" si="3"/>
        <v>0</v>
      </c>
      <c r="Y45" s="4">
        <v>30</v>
      </c>
      <c r="Z45" s="4">
        <v>3</v>
      </c>
      <c r="AA45" s="155">
        <f t="shared" si="4"/>
        <v>10</v>
      </c>
      <c r="AB45" s="4">
        <v>0</v>
      </c>
      <c r="AC45" s="4">
        <v>0</v>
      </c>
      <c r="AD45" s="155" t="e">
        <f t="shared" si="5"/>
        <v>#DIV/0!</v>
      </c>
      <c r="AE45" s="4">
        <v>4</v>
      </c>
      <c r="AF45" s="4">
        <v>0</v>
      </c>
      <c r="AG45" s="155">
        <f t="shared" si="6"/>
        <v>0</v>
      </c>
      <c r="AH45" s="4">
        <v>0</v>
      </c>
      <c r="AI45" s="6" t="s">
        <v>277</v>
      </c>
      <c r="AJ45" s="2" t="s">
        <v>234</v>
      </c>
      <c r="AK45" s="6" t="s">
        <v>270</v>
      </c>
      <c r="AL45" s="4">
        <v>7</v>
      </c>
      <c r="AM45" s="59">
        <v>44999.264422534725</v>
      </c>
      <c r="AN45" s="59" t="s">
        <v>435</v>
      </c>
      <c r="AO45" s="59" t="s">
        <v>378</v>
      </c>
      <c r="AP45" s="59" t="s">
        <v>451</v>
      </c>
      <c r="AQ45" s="98"/>
      <c r="AR45" s="98"/>
      <c r="AS45" s="98"/>
      <c r="AT45" s="98"/>
      <c r="AU45" s="98"/>
      <c r="AV45" s="98"/>
    </row>
    <row r="46" spans="1:48" ht="12" x14ac:dyDescent="0.2">
      <c r="A46" s="3">
        <v>470</v>
      </c>
      <c r="B46" s="2" t="s">
        <v>452</v>
      </c>
      <c r="C46" s="3" t="s">
        <v>453</v>
      </c>
      <c r="D46" s="3" t="s">
        <v>69</v>
      </c>
      <c r="E46" s="3" t="s">
        <v>1021</v>
      </c>
      <c r="F46" s="3" t="s">
        <v>454</v>
      </c>
      <c r="G46" s="157" t="s">
        <v>454</v>
      </c>
      <c r="H46" s="3" t="s">
        <v>455</v>
      </c>
      <c r="I46" s="3" t="s">
        <v>209</v>
      </c>
      <c r="J46" s="3" t="s">
        <v>1042</v>
      </c>
      <c r="K46" s="59" t="s">
        <v>269</v>
      </c>
      <c r="L46" s="59" t="s">
        <v>251</v>
      </c>
      <c r="M46" s="4">
        <v>17</v>
      </c>
      <c r="N46" s="4">
        <v>17</v>
      </c>
      <c r="O46" s="155">
        <f t="shared" si="0"/>
        <v>100</v>
      </c>
      <c r="P46" s="4">
        <v>0</v>
      </c>
      <c r="Q46" s="4">
        <v>0</v>
      </c>
      <c r="R46" s="155" t="e">
        <f t="shared" si="1"/>
        <v>#DIV/0!</v>
      </c>
      <c r="S46" s="4">
        <v>0</v>
      </c>
      <c r="T46" s="4">
        <v>0</v>
      </c>
      <c r="U46" s="155" t="e">
        <f t="shared" si="2"/>
        <v>#DIV/0!</v>
      </c>
      <c r="V46" s="4">
        <v>0</v>
      </c>
      <c r="W46" s="4">
        <v>0</v>
      </c>
      <c r="X46" s="155" t="e">
        <f t="shared" si="3"/>
        <v>#DIV/0!</v>
      </c>
      <c r="Y46" s="4">
        <v>17</v>
      </c>
      <c r="Z46" s="4">
        <v>17</v>
      </c>
      <c r="AA46" s="155">
        <f t="shared" si="4"/>
        <v>100</v>
      </c>
      <c r="AB46" s="4">
        <v>0</v>
      </c>
      <c r="AC46" s="4">
        <v>0</v>
      </c>
      <c r="AD46" s="155" t="e">
        <f t="shared" si="5"/>
        <v>#DIV/0!</v>
      </c>
      <c r="AE46" s="4">
        <v>0</v>
      </c>
      <c r="AF46" s="4">
        <v>0</v>
      </c>
      <c r="AG46" s="155" t="e">
        <f t="shared" si="6"/>
        <v>#DIV/0!</v>
      </c>
      <c r="AH46" s="4" t="s">
        <v>69</v>
      </c>
      <c r="AI46" s="6" t="s">
        <v>69</v>
      </c>
      <c r="AJ46" s="2" t="s">
        <v>234</v>
      </c>
      <c r="AK46" s="6" t="s">
        <v>270</v>
      </c>
      <c r="AL46" s="4" t="s">
        <v>69</v>
      </c>
      <c r="AM46" s="59">
        <v>45064.330039398148</v>
      </c>
      <c r="AN46" s="59" t="s">
        <v>70</v>
      </c>
      <c r="AO46" s="59" t="s">
        <v>271</v>
      </c>
      <c r="AP46" s="59" t="s">
        <v>456</v>
      </c>
      <c r="AQ46" s="98"/>
      <c r="AR46" s="98"/>
      <c r="AS46" s="98"/>
      <c r="AT46" s="98"/>
      <c r="AU46" s="98"/>
      <c r="AV46" s="98"/>
    </row>
    <row r="47" spans="1:48" ht="12" x14ac:dyDescent="0.2">
      <c r="A47" s="3">
        <v>472</v>
      </c>
      <c r="B47" s="2" t="s">
        <v>457</v>
      </c>
      <c r="C47" s="3" t="s">
        <v>458</v>
      </c>
      <c r="D47" s="3" t="s">
        <v>69</v>
      </c>
      <c r="E47" s="3" t="s">
        <v>1021</v>
      </c>
      <c r="F47" s="3" t="s">
        <v>454</v>
      </c>
      <c r="G47" s="157" t="s">
        <v>454</v>
      </c>
      <c r="H47" s="3" t="s">
        <v>455</v>
      </c>
      <c r="I47" s="3" t="s">
        <v>209</v>
      </c>
      <c r="J47" s="3" t="s">
        <v>1042</v>
      </c>
      <c r="K47" s="59" t="s">
        <v>269</v>
      </c>
      <c r="L47" s="59" t="s">
        <v>251</v>
      </c>
      <c r="M47" s="4">
        <v>9</v>
      </c>
      <c r="N47" s="4">
        <v>9</v>
      </c>
      <c r="O47" s="155">
        <f t="shared" si="0"/>
        <v>100</v>
      </c>
      <c r="P47" s="4">
        <v>0</v>
      </c>
      <c r="Q47" s="4">
        <v>0</v>
      </c>
      <c r="R47" s="155" t="e">
        <f t="shared" si="1"/>
        <v>#DIV/0!</v>
      </c>
      <c r="S47" s="4">
        <v>0</v>
      </c>
      <c r="T47" s="4">
        <v>0</v>
      </c>
      <c r="U47" s="155" t="e">
        <f t="shared" si="2"/>
        <v>#DIV/0!</v>
      </c>
      <c r="V47" s="4">
        <v>0</v>
      </c>
      <c r="W47" s="4">
        <v>0</v>
      </c>
      <c r="X47" s="155" t="e">
        <f t="shared" si="3"/>
        <v>#DIV/0!</v>
      </c>
      <c r="Y47" s="4">
        <v>9</v>
      </c>
      <c r="Z47" s="4">
        <v>9</v>
      </c>
      <c r="AA47" s="155">
        <f t="shared" si="4"/>
        <v>100</v>
      </c>
      <c r="AB47" s="4">
        <v>0</v>
      </c>
      <c r="AC47" s="4">
        <v>0</v>
      </c>
      <c r="AD47" s="155" t="e">
        <f t="shared" si="5"/>
        <v>#DIV/0!</v>
      </c>
      <c r="AE47" s="4">
        <v>0</v>
      </c>
      <c r="AF47" s="4">
        <v>0</v>
      </c>
      <c r="AG47" s="155" t="e">
        <f t="shared" si="6"/>
        <v>#DIV/0!</v>
      </c>
      <c r="AH47" s="4" t="s">
        <v>69</v>
      </c>
      <c r="AI47" s="6" t="s">
        <v>69</v>
      </c>
      <c r="AJ47" s="2" t="s">
        <v>234</v>
      </c>
      <c r="AK47" s="6" t="s">
        <v>270</v>
      </c>
      <c r="AL47" s="4" t="s">
        <v>69</v>
      </c>
      <c r="AM47" s="59">
        <v>45064.332901585651</v>
      </c>
      <c r="AN47" s="59" t="s">
        <v>70</v>
      </c>
      <c r="AO47" s="59" t="s">
        <v>271</v>
      </c>
      <c r="AP47" s="59" t="s">
        <v>74</v>
      </c>
      <c r="AQ47" s="98"/>
      <c r="AR47" s="98"/>
      <c r="AS47" s="98"/>
      <c r="AT47" s="98"/>
      <c r="AU47" s="98"/>
      <c r="AV47" s="98"/>
    </row>
    <row r="48" spans="1:48" ht="12" x14ac:dyDescent="0.2">
      <c r="A48" s="3">
        <v>466</v>
      </c>
      <c r="B48" s="2" t="s">
        <v>459</v>
      </c>
      <c r="C48" s="3" t="s">
        <v>460</v>
      </c>
      <c r="D48" s="3" t="s">
        <v>461</v>
      </c>
      <c r="E48" s="3" t="s">
        <v>1023</v>
      </c>
      <c r="F48" s="157" t="s">
        <v>479</v>
      </c>
      <c r="G48" s="157" t="s">
        <v>479</v>
      </c>
      <c r="H48" s="3" t="s">
        <v>455</v>
      </c>
      <c r="I48" s="3" t="s">
        <v>209</v>
      </c>
      <c r="J48" s="3" t="s">
        <v>1042</v>
      </c>
      <c r="K48" s="59" t="s">
        <v>269</v>
      </c>
      <c r="L48" s="59" t="s">
        <v>251</v>
      </c>
      <c r="M48" s="4">
        <v>44</v>
      </c>
      <c r="N48" s="4">
        <v>43</v>
      </c>
      <c r="O48" s="155">
        <f t="shared" si="0"/>
        <v>97.727272727272734</v>
      </c>
      <c r="P48" s="4">
        <v>0</v>
      </c>
      <c r="Q48" s="4">
        <v>0</v>
      </c>
      <c r="R48" s="155" t="e">
        <f t="shared" si="1"/>
        <v>#DIV/0!</v>
      </c>
      <c r="S48" s="4">
        <v>0</v>
      </c>
      <c r="T48" s="4">
        <v>0</v>
      </c>
      <c r="U48" s="155" t="e">
        <f t="shared" si="2"/>
        <v>#DIV/0!</v>
      </c>
      <c r="V48" s="4">
        <v>0</v>
      </c>
      <c r="W48" s="4">
        <v>0</v>
      </c>
      <c r="X48" s="155" t="e">
        <f t="shared" si="3"/>
        <v>#DIV/0!</v>
      </c>
      <c r="Y48" s="4">
        <v>44</v>
      </c>
      <c r="Z48" s="4">
        <v>43</v>
      </c>
      <c r="AA48" s="155">
        <f t="shared" si="4"/>
        <v>97.727272727272734</v>
      </c>
      <c r="AB48" s="4">
        <v>0</v>
      </c>
      <c r="AC48" s="4">
        <v>0</v>
      </c>
      <c r="AD48" s="155" t="e">
        <f t="shared" si="5"/>
        <v>#DIV/0!</v>
      </c>
      <c r="AE48" s="4">
        <v>0</v>
      </c>
      <c r="AF48" s="4">
        <v>0</v>
      </c>
      <c r="AG48" s="155" t="e">
        <f t="shared" si="6"/>
        <v>#DIV/0!</v>
      </c>
      <c r="AH48" s="4" t="s">
        <v>69</v>
      </c>
      <c r="AI48" s="6" t="s">
        <v>69</v>
      </c>
      <c r="AJ48" s="2" t="s">
        <v>234</v>
      </c>
      <c r="AK48" s="6" t="s">
        <v>270</v>
      </c>
      <c r="AL48" s="4" t="s">
        <v>69</v>
      </c>
      <c r="AM48" s="59">
        <v>45064.324535358799</v>
      </c>
      <c r="AN48" s="59" t="s">
        <v>70</v>
      </c>
      <c r="AO48" s="59" t="s">
        <v>74</v>
      </c>
      <c r="AP48" s="59" t="s">
        <v>456</v>
      </c>
      <c r="AQ48" s="98"/>
      <c r="AR48" s="98"/>
      <c r="AS48" s="98"/>
      <c r="AT48" s="98"/>
      <c r="AU48" s="98"/>
      <c r="AV48" s="98"/>
    </row>
    <row r="49" spans="1:48" ht="12" x14ac:dyDescent="0.2">
      <c r="A49" s="3">
        <v>447</v>
      </c>
      <c r="B49" s="2" t="s">
        <v>462</v>
      </c>
      <c r="C49" s="3" t="s">
        <v>463</v>
      </c>
      <c r="D49" s="3" t="s">
        <v>69</v>
      </c>
      <c r="E49" s="3" t="s">
        <v>1021</v>
      </c>
      <c r="F49" s="3" t="s">
        <v>454</v>
      </c>
      <c r="G49" s="3" t="s">
        <v>454</v>
      </c>
      <c r="H49" s="3" t="s">
        <v>455</v>
      </c>
      <c r="I49" s="3" t="s">
        <v>209</v>
      </c>
      <c r="J49" s="3" t="s">
        <v>1042</v>
      </c>
      <c r="K49" s="59" t="s">
        <v>269</v>
      </c>
      <c r="L49" s="59" t="s">
        <v>251</v>
      </c>
      <c r="M49" s="4">
        <v>188</v>
      </c>
      <c r="N49" s="4">
        <v>182</v>
      </c>
      <c r="O49" s="155">
        <f t="shared" si="0"/>
        <v>96.808510638297875</v>
      </c>
      <c r="P49" s="4">
        <v>14</v>
      </c>
      <c r="Q49" s="4">
        <v>14</v>
      </c>
      <c r="R49" s="155">
        <f t="shared" si="1"/>
        <v>100</v>
      </c>
      <c r="S49" s="4">
        <v>0</v>
      </c>
      <c r="T49" s="4">
        <v>0</v>
      </c>
      <c r="U49" s="155" t="e">
        <f t="shared" si="2"/>
        <v>#DIV/0!</v>
      </c>
      <c r="V49" s="4">
        <v>0</v>
      </c>
      <c r="W49" s="4">
        <v>0</v>
      </c>
      <c r="X49" s="155" t="e">
        <f t="shared" si="3"/>
        <v>#DIV/0!</v>
      </c>
      <c r="Y49" s="4">
        <v>73</v>
      </c>
      <c r="Z49" s="4">
        <v>70</v>
      </c>
      <c r="AA49" s="155">
        <f t="shared" si="4"/>
        <v>95.890410958904098</v>
      </c>
      <c r="AB49" s="4">
        <v>67</v>
      </c>
      <c r="AC49" s="4">
        <v>64</v>
      </c>
      <c r="AD49" s="155">
        <f t="shared" si="5"/>
        <v>95.522388059701484</v>
      </c>
      <c r="AE49" s="4">
        <v>34</v>
      </c>
      <c r="AF49" s="4">
        <v>34</v>
      </c>
      <c r="AG49" s="155">
        <f t="shared" si="6"/>
        <v>100</v>
      </c>
      <c r="AH49" s="4" t="s">
        <v>69</v>
      </c>
      <c r="AI49" s="6" t="s">
        <v>277</v>
      </c>
      <c r="AJ49" s="2" t="s">
        <v>234</v>
      </c>
      <c r="AK49" s="6" t="s">
        <v>278</v>
      </c>
      <c r="AL49" s="4" t="s">
        <v>69</v>
      </c>
      <c r="AM49" s="59">
        <v>45056.139370150464</v>
      </c>
      <c r="AN49" s="59" t="s">
        <v>464</v>
      </c>
      <c r="AO49" s="59" t="s">
        <v>271</v>
      </c>
      <c r="AP49" s="59" t="s">
        <v>456</v>
      </c>
      <c r="AQ49" s="98"/>
      <c r="AR49" s="98"/>
      <c r="AS49" s="98"/>
      <c r="AT49" s="98"/>
      <c r="AU49" s="98"/>
      <c r="AV49" s="98"/>
    </row>
    <row r="50" spans="1:48" ht="12" x14ac:dyDescent="0.2">
      <c r="A50" s="3">
        <v>473</v>
      </c>
      <c r="B50" s="2" t="s">
        <v>465</v>
      </c>
      <c r="C50" s="3" t="s">
        <v>466</v>
      </c>
      <c r="D50" s="3" t="s">
        <v>69</v>
      </c>
      <c r="E50" s="3" t="s">
        <v>1021</v>
      </c>
      <c r="F50" s="3" t="s">
        <v>454</v>
      </c>
      <c r="G50" s="157" t="s">
        <v>454</v>
      </c>
      <c r="H50" s="3" t="s">
        <v>455</v>
      </c>
      <c r="I50" s="3" t="s">
        <v>209</v>
      </c>
      <c r="J50" s="3" t="s">
        <v>1042</v>
      </c>
      <c r="K50" s="59" t="s">
        <v>269</v>
      </c>
      <c r="L50" s="59" t="s">
        <v>251</v>
      </c>
      <c r="M50" s="4">
        <v>15</v>
      </c>
      <c r="N50" s="4">
        <v>13</v>
      </c>
      <c r="O50" s="155">
        <f t="shared" si="0"/>
        <v>86.666666666666671</v>
      </c>
      <c r="P50" s="4">
        <v>0</v>
      </c>
      <c r="Q50" s="4">
        <v>0</v>
      </c>
      <c r="R50" s="155" t="e">
        <f t="shared" si="1"/>
        <v>#DIV/0!</v>
      </c>
      <c r="S50" s="4">
        <v>0</v>
      </c>
      <c r="T50" s="4">
        <v>0</v>
      </c>
      <c r="U50" s="155" t="e">
        <f t="shared" si="2"/>
        <v>#DIV/0!</v>
      </c>
      <c r="V50" s="4">
        <v>1</v>
      </c>
      <c r="W50" s="4">
        <v>1</v>
      </c>
      <c r="X50" s="155">
        <f t="shared" si="3"/>
        <v>100</v>
      </c>
      <c r="Y50" s="4">
        <v>6</v>
      </c>
      <c r="Z50" s="4">
        <v>6</v>
      </c>
      <c r="AA50" s="155">
        <f t="shared" si="4"/>
        <v>100</v>
      </c>
      <c r="AB50" s="4">
        <v>6</v>
      </c>
      <c r="AC50" s="4">
        <v>5</v>
      </c>
      <c r="AD50" s="155">
        <f t="shared" si="5"/>
        <v>83.333333333333343</v>
      </c>
      <c r="AE50" s="4">
        <v>2</v>
      </c>
      <c r="AF50" s="4">
        <v>1</v>
      </c>
      <c r="AG50" s="155">
        <f t="shared" si="6"/>
        <v>50</v>
      </c>
      <c r="AH50" s="4" t="s">
        <v>69</v>
      </c>
      <c r="AI50" s="6" t="s">
        <v>277</v>
      </c>
      <c r="AJ50" s="2" t="s">
        <v>234</v>
      </c>
      <c r="AK50" s="6" t="s">
        <v>270</v>
      </c>
      <c r="AL50" s="4" t="s">
        <v>69</v>
      </c>
      <c r="AM50" s="59">
        <v>45064.339479236114</v>
      </c>
      <c r="AN50" s="59" t="s">
        <v>70</v>
      </c>
      <c r="AO50" s="59" t="s">
        <v>271</v>
      </c>
      <c r="AP50" s="59" t="s">
        <v>467</v>
      </c>
      <c r="AQ50" s="98"/>
      <c r="AR50" s="98"/>
      <c r="AS50" s="98"/>
      <c r="AT50" s="98"/>
      <c r="AU50" s="98"/>
      <c r="AV50" s="98"/>
    </row>
    <row r="51" spans="1:48" ht="12" x14ac:dyDescent="0.2">
      <c r="A51" s="3">
        <v>438</v>
      </c>
      <c r="B51" s="2" t="s">
        <v>468</v>
      </c>
      <c r="C51" s="3" t="s">
        <v>469</v>
      </c>
      <c r="D51" s="3" t="s">
        <v>470</v>
      </c>
      <c r="E51" s="3" t="s">
        <v>1022</v>
      </c>
      <c r="F51" s="3" t="s">
        <v>471</v>
      </c>
      <c r="G51" s="3" t="s">
        <v>472</v>
      </c>
      <c r="H51" s="3" t="s">
        <v>455</v>
      </c>
      <c r="I51" s="3" t="s">
        <v>209</v>
      </c>
      <c r="J51" s="3" t="s">
        <v>1042</v>
      </c>
      <c r="K51" s="59" t="s">
        <v>269</v>
      </c>
      <c r="L51" s="59" t="s">
        <v>251</v>
      </c>
      <c r="M51" s="4">
        <v>124</v>
      </c>
      <c r="N51" s="4">
        <v>102</v>
      </c>
      <c r="O51" s="155">
        <f t="shared" si="0"/>
        <v>82.258064516129039</v>
      </c>
      <c r="P51" s="4">
        <v>6</v>
      </c>
      <c r="Q51" s="4">
        <v>6</v>
      </c>
      <c r="R51" s="155">
        <f t="shared" si="1"/>
        <v>100</v>
      </c>
      <c r="S51" s="4">
        <v>3</v>
      </c>
      <c r="T51" s="4">
        <v>2</v>
      </c>
      <c r="U51" s="155">
        <f t="shared" si="2"/>
        <v>66.666666666666657</v>
      </c>
      <c r="V51" s="4">
        <v>15</v>
      </c>
      <c r="W51" s="4">
        <v>12</v>
      </c>
      <c r="X51" s="155">
        <f t="shared" si="3"/>
        <v>80</v>
      </c>
      <c r="Y51" s="4">
        <v>46</v>
      </c>
      <c r="Z51" s="4">
        <v>44</v>
      </c>
      <c r="AA51" s="155">
        <f t="shared" si="4"/>
        <v>95.652173913043484</v>
      </c>
      <c r="AB51" s="4">
        <v>11</v>
      </c>
      <c r="AC51" s="4">
        <v>11</v>
      </c>
      <c r="AD51" s="155">
        <f t="shared" si="5"/>
        <v>100</v>
      </c>
      <c r="AE51" s="4">
        <v>43</v>
      </c>
      <c r="AF51" s="4">
        <v>27</v>
      </c>
      <c r="AG51" s="155">
        <f t="shared" si="6"/>
        <v>62.790697674418603</v>
      </c>
      <c r="AH51" s="4" t="s">
        <v>69</v>
      </c>
      <c r="AI51" s="6" t="s">
        <v>277</v>
      </c>
      <c r="AJ51" s="2" t="s">
        <v>234</v>
      </c>
      <c r="AK51" s="6" t="s">
        <v>278</v>
      </c>
      <c r="AL51" s="4" t="s">
        <v>69</v>
      </c>
      <c r="AM51" s="59">
        <v>45048.375119537035</v>
      </c>
      <c r="AN51" s="59" t="s">
        <v>473</v>
      </c>
      <c r="AO51" s="59" t="s">
        <v>271</v>
      </c>
      <c r="AP51" s="59" t="s">
        <v>74</v>
      </c>
      <c r="AQ51" s="98"/>
      <c r="AR51" s="98"/>
      <c r="AS51" s="98"/>
      <c r="AT51" s="98"/>
      <c r="AU51" s="98"/>
      <c r="AV51" s="98"/>
    </row>
    <row r="52" spans="1:48" ht="12" x14ac:dyDescent="0.2">
      <c r="A52" s="3">
        <v>439</v>
      </c>
      <c r="B52" s="2" t="s">
        <v>474</v>
      </c>
      <c r="C52" s="3" t="s">
        <v>475</v>
      </c>
      <c r="D52" s="3" t="s">
        <v>476</v>
      </c>
      <c r="E52" s="3" t="s">
        <v>1022</v>
      </c>
      <c r="F52" s="3" t="s">
        <v>471</v>
      </c>
      <c r="G52" s="3" t="s">
        <v>472</v>
      </c>
      <c r="H52" s="3" t="s">
        <v>455</v>
      </c>
      <c r="I52" s="3" t="s">
        <v>209</v>
      </c>
      <c r="J52" s="3" t="s">
        <v>1042</v>
      </c>
      <c r="K52" s="59" t="s">
        <v>269</v>
      </c>
      <c r="L52" s="59" t="s">
        <v>251</v>
      </c>
      <c r="M52" s="4">
        <v>42</v>
      </c>
      <c r="N52" s="4">
        <v>34</v>
      </c>
      <c r="O52" s="155">
        <f t="shared" si="0"/>
        <v>80.952380952380949</v>
      </c>
      <c r="P52" s="4">
        <v>2</v>
      </c>
      <c r="Q52" s="4">
        <v>2</v>
      </c>
      <c r="R52" s="155">
        <f t="shared" si="1"/>
        <v>100</v>
      </c>
      <c r="S52" s="4">
        <v>1</v>
      </c>
      <c r="T52" s="4">
        <v>1</v>
      </c>
      <c r="U52" s="155">
        <f t="shared" si="2"/>
        <v>100</v>
      </c>
      <c r="V52" s="4">
        <v>0</v>
      </c>
      <c r="W52" s="4">
        <v>0</v>
      </c>
      <c r="X52" s="155" t="e">
        <f t="shared" si="3"/>
        <v>#DIV/0!</v>
      </c>
      <c r="Y52" s="4">
        <v>9</v>
      </c>
      <c r="Z52" s="4">
        <v>5</v>
      </c>
      <c r="AA52" s="155">
        <f t="shared" si="4"/>
        <v>55.555555555555557</v>
      </c>
      <c r="AB52" s="4">
        <v>4</v>
      </c>
      <c r="AC52" s="4">
        <v>3</v>
      </c>
      <c r="AD52" s="155">
        <f t="shared" si="5"/>
        <v>75</v>
      </c>
      <c r="AE52" s="4">
        <v>26</v>
      </c>
      <c r="AF52" s="4">
        <v>23</v>
      </c>
      <c r="AG52" s="155">
        <f t="shared" si="6"/>
        <v>88.461538461538453</v>
      </c>
      <c r="AH52" s="4" t="s">
        <v>69</v>
      </c>
      <c r="AI52" s="6" t="s">
        <v>277</v>
      </c>
      <c r="AJ52" s="2" t="s">
        <v>234</v>
      </c>
      <c r="AK52" s="6" t="s">
        <v>278</v>
      </c>
      <c r="AL52" s="4" t="s">
        <v>69</v>
      </c>
      <c r="AM52" s="59">
        <v>45048.377043449073</v>
      </c>
      <c r="AN52" s="59" t="s">
        <v>473</v>
      </c>
      <c r="AO52" s="59" t="s">
        <v>271</v>
      </c>
      <c r="AP52" s="59" t="s">
        <v>74</v>
      </c>
      <c r="AQ52" s="98"/>
      <c r="AR52" s="98"/>
      <c r="AS52" s="98"/>
      <c r="AT52" s="98"/>
      <c r="AU52" s="98"/>
      <c r="AV52" s="98"/>
    </row>
    <row r="53" spans="1:48" ht="12" x14ac:dyDescent="0.2">
      <c r="A53" s="3">
        <v>446</v>
      </c>
      <c r="B53" s="2" t="s">
        <v>477</v>
      </c>
      <c r="C53" s="3" t="s">
        <v>478</v>
      </c>
      <c r="D53" s="3" t="s">
        <v>69</v>
      </c>
      <c r="E53" s="3" t="s">
        <v>1023</v>
      </c>
      <c r="F53" s="3" t="s">
        <v>479</v>
      </c>
      <c r="G53" s="3" t="s">
        <v>479</v>
      </c>
      <c r="H53" s="3" t="s">
        <v>455</v>
      </c>
      <c r="I53" s="3" t="s">
        <v>209</v>
      </c>
      <c r="J53" s="3" t="s">
        <v>1042</v>
      </c>
      <c r="K53" s="59" t="s">
        <v>269</v>
      </c>
      <c r="L53" s="59" t="s">
        <v>251</v>
      </c>
      <c r="M53" s="4">
        <v>188</v>
      </c>
      <c r="N53" s="4">
        <v>152</v>
      </c>
      <c r="O53" s="155">
        <f t="shared" si="0"/>
        <v>80.851063829787222</v>
      </c>
      <c r="P53" s="4">
        <v>21</v>
      </c>
      <c r="Q53" s="4">
        <v>19</v>
      </c>
      <c r="R53" s="155">
        <f t="shared" si="1"/>
        <v>90.476190476190482</v>
      </c>
      <c r="S53" s="4">
        <v>3</v>
      </c>
      <c r="T53" s="4">
        <v>2</v>
      </c>
      <c r="U53" s="155">
        <f t="shared" si="2"/>
        <v>66.666666666666657</v>
      </c>
      <c r="V53" s="4">
        <v>0</v>
      </c>
      <c r="W53" s="4">
        <v>0</v>
      </c>
      <c r="X53" s="155" t="e">
        <f t="shared" si="3"/>
        <v>#DIV/0!</v>
      </c>
      <c r="Y53" s="4">
        <v>69</v>
      </c>
      <c r="Z53" s="4">
        <v>62</v>
      </c>
      <c r="AA53" s="155">
        <f t="shared" si="4"/>
        <v>89.85507246376811</v>
      </c>
      <c r="AB53" s="4">
        <v>26</v>
      </c>
      <c r="AC53" s="4">
        <v>24</v>
      </c>
      <c r="AD53" s="155">
        <f t="shared" si="5"/>
        <v>92.307692307692307</v>
      </c>
      <c r="AE53" s="4">
        <v>69</v>
      </c>
      <c r="AF53" s="4">
        <v>45</v>
      </c>
      <c r="AG53" s="155">
        <f t="shared" si="6"/>
        <v>65.217391304347828</v>
      </c>
      <c r="AH53" s="4" t="s">
        <v>69</v>
      </c>
      <c r="AI53" s="6" t="s">
        <v>277</v>
      </c>
      <c r="AJ53" s="2" t="s">
        <v>234</v>
      </c>
      <c r="AK53" s="6" t="s">
        <v>278</v>
      </c>
      <c r="AL53" s="4" t="s">
        <v>69</v>
      </c>
      <c r="AM53" s="59">
        <v>45056.130616342591</v>
      </c>
      <c r="AN53" s="59" t="s">
        <v>480</v>
      </c>
      <c r="AO53" s="59" t="s">
        <v>271</v>
      </c>
      <c r="AP53" s="59" t="s">
        <v>456</v>
      </c>
      <c r="AQ53" s="98"/>
      <c r="AR53" s="98"/>
      <c r="AS53" s="98"/>
      <c r="AT53" s="98"/>
      <c r="AU53" s="98"/>
      <c r="AV53" s="98"/>
    </row>
    <row r="54" spans="1:48" ht="12" x14ac:dyDescent="0.2">
      <c r="A54" s="3">
        <v>443</v>
      </c>
      <c r="B54" s="2" t="s">
        <v>481</v>
      </c>
      <c r="C54" s="3" t="s">
        <v>482</v>
      </c>
      <c r="D54" s="3" t="s">
        <v>483</v>
      </c>
      <c r="E54" s="3" t="s">
        <v>1023</v>
      </c>
      <c r="F54" s="3" t="s">
        <v>479</v>
      </c>
      <c r="G54" s="3" t="s">
        <v>479</v>
      </c>
      <c r="H54" s="3" t="s">
        <v>455</v>
      </c>
      <c r="I54" s="3" t="s">
        <v>209</v>
      </c>
      <c r="J54" s="3" t="s">
        <v>1042</v>
      </c>
      <c r="K54" s="59" t="s">
        <v>269</v>
      </c>
      <c r="L54" s="59" t="s">
        <v>251</v>
      </c>
      <c r="M54" s="4">
        <v>41</v>
      </c>
      <c r="N54" s="4">
        <v>33</v>
      </c>
      <c r="O54" s="155">
        <f t="shared" si="0"/>
        <v>80.487804878048792</v>
      </c>
      <c r="P54" s="4">
        <v>2</v>
      </c>
      <c r="Q54" s="4">
        <v>1</v>
      </c>
      <c r="R54" s="155">
        <f t="shared" si="1"/>
        <v>50</v>
      </c>
      <c r="S54" s="4">
        <v>0</v>
      </c>
      <c r="T54" s="4">
        <v>0</v>
      </c>
      <c r="U54" s="155" t="e">
        <f t="shared" si="2"/>
        <v>#DIV/0!</v>
      </c>
      <c r="V54" s="4">
        <v>4</v>
      </c>
      <c r="W54" s="4">
        <v>3</v>
      </c>
      <c r="X54" s="155">
        <f t="shared" si="3"/>
        <v>75</v>
      </c>
      <c r="Y54" s="4">
        <v>20</v>
      </c>
      <c r="Z54" s="4">
        <v>14</v>
      </c>
      <c r="AA54" s="155">
        <f t="shared" si="4"/>
        <v>70</v>
      </c>
      <c r="AB54" s="4">
        <v>10</v>
      </c>
      <c r="AC54" s="4">
        <v>10</v>
      </c>
      <c r="AD54" s="155">
        <f t="shared" si="5"/>
        <v>100</v>
      </c>
      <c r="AE54" s="4">
        <v>5</v>
      </c>
      <c r="AF54" s="4">
        <v>5</v>
      </c>
      <c r="AG54" s="155">
        <f t="shared" si="6"/>
        <v>100</v>
      </c>
      <c r="AH54" s="4" t="s">
        <v>69</v>
      </c>
      <c r="AI54" s="6" t="s">
        <v>69</v>
      </c>
      <c r="AJ54" s="2" t="s">
        <v>234</v>
      </c>
      <c r="AK54" s="6" t="s">
        <v>278</v>
      </c>
      <c r="AL54" s="4" t="s">
        <v>69</v>
      </c>
      <c r="AM54" s="59">
        <v>45048.399150613426</v>
      </c>
      <c r="AN54" s="59" t="s">
        <v>473</v>
      </c>
      <c r="AO54" s="59" t="s">
        <v>71</v>
      </c>
      <c r="AP54" s="59" t="s">
        <v>74</v>
      </c>
      <c r="AQ54" s="98"/>
      <c r="AR54" s="98"/>
      <c r="AS54" s="98"/>
      <c r="AT54" s="98"/>
      <c r="AU54" s="98"/>
      <c r="AV54" s="98"/>
    </row>
    <row r="55" spans="1:48" ht="12" x14ac:dyDescent="0.2">
      <c r="A55" s="3">
        <v>441</v>
      </c>
      <c r="B55" s="2" t="s">
        <v>484</v>
      </c>
      <c r="C55" s="3" t="s">
        <v>485</v>
      </c>
      <c r="D55" s="3" t="s">
        <v>486</v>
      </c>
      <c r="E55" s="3" t="s">
        <v>1021</v>
      </c>
      <c r="F55" s="3" t="s">
        <v>454</v>
      </c>
      <c r="G55" s="3" t="s">
        <v>454</v>
      </c>
      <c r="H55" s="3" t="s">
        <v>455</v>
      </c>
      <c r="I55" s="3" t="s">
        <v>209</v>
      </c>
      <c r="J55" s="3" t="s">
        <v>1042</v>
      </c>
      <c r="K55" s="59" t="s">
        <v>269</v>
      </c>
      <c r="L55" s="59" t="s">
        <v>251</v>
      </c>
      <c r="M55" s="4">
        <v>176</v>
      </c>
      <c r="N55" s="4">
        <v>125</v>
      </c>
      <c r="O55" s="155">
        <f t="shared" si="0"/>
        <v>71.022727272727266</v>
      </c>
      <c r="P55" s="4">
        <v>27</v>
      </c>
      <c r="Q55" s="4">
        <v>12</v>
      </c>
      <c r="R55" s="155">
        <f t="shared" si="1"/>
        <v>44.444444444444443</v>
      </c>
      <c r="S55" s="4">
        <v>6</v>
      </c>
      <c r="T55" s="4">
        <v>3</v>
      </c>
      <c r="U55" s="155">
        <f t="shared" si="2"/>
        <v>50</v>
      </c>
      <c r="V55" s="4">
        <v>33</v>
      </c>
      <c r="W55" s="4">
        <v>33</v>
      </c>
      <c r="X55" s="155">
        <f t="shared" si="3"/>
        <v>100</v>
      </c>
      <c r="Y55" s="4">
        <v>74</v>
      </c>
      <c r="Z55" s="4">
        <v>52</v>
      </c>
      <c r="AA55" s="155">
        <f t="shared" si="4"/>
        <v>70.270270270270274</v>
      </c>
      <c r="AB55" s="4">
        <v>21</v>
      </c>
      <c r="AC55" s="4">
        <v>21</v>
      </c>
      <c r="AD55" s="155">
        <f t="shared" si="5"/>
        <v>100</v>
      </c>
      <c r="AE55" s="4">
        <v>15</v>
      </c>
      <c r="AF55" s="4">
        <v>4</v>
      </c>
      <c r="AG55" s="155">
        <f t="shared" si="6"/>
        <v>26.666666666666668</v>
      </c>
      <c r="AH55" s="4" t="s">
        <v>69</v>
      </c>
      <c r="AI55" s="6" t="s">
        <v>69</v>
      </c>
      <c r="AJ55" s="2" t="s">
        <v>234</v>
      </c>
      <c r="AK55" s="6" t="s">
        <v>278</v>
      </c>
      <c r="AL55" s="4" t="s">
        <v>69</v>
      </c>
      <c r="AM55" s="59">
        <v>45048.380817569443</v>
      </c>
      <c r="AN55" s="59" t="s">
        <v>473</v>
      </c>
      <c r="AO55" s="59" t="s">
        <v>271</v>
      </c>
      <c r="AP55" s="59" t="s">
        <v>74</v>
      </c>
      <c r="AQ55" s="98"/>
      <c r="AR55" s="98"/>
      <c r="AS55" s="98"/>
      <c r="AT55" s="98"/>
      <c r="AU55" s="98"/>
      <c r="AV55" s="98"/>
    </row>
    <row r="56" spans="1:48" ht="12" x14ac:dyDescent="0.2">
      <c r="A56" s="3">
        <v>474</v>
      </c>
      <c r="B56" s="2" t="s">
        <v>487</v>
      </c>
      <c r="C56" s="3" t="s">
        <v>488</v>
      </c>
      <c r="D56" s="3" t="s">
        <v>69</v>
      </c>
      <c r="E56" s="3" t="s">
        <v>1021</v>
      </c>
      <c r="F56" s="3" t="s">
        <v>454</v>
      </c>
      <c r="G56" s="157" t="s">
        <v>454</v>
      </c>
      <c r="H56" s="3" t="s">
        <v>455</v>
      </c>
      <c r="I56" s="3" t="s">
        <v>209</v>
      </c>
      <c r="J56" s="3" t="s">
        <v>1042</v>
      </c>
      <c r="K56" s="59" t="s">
        <v>269</v>
      </c>
      <c r="L56" s="59" t="s">
        <v>251</v>
      </c>
      <c r="M56" s="4">
        <v>10</v>
      </c>
      <c r="N56" s="4">
        <v>7</v>
      </c>
      <c r="O56" s="155">
        <f t="shared" si="0"/>
        <v>70</v>
      </c>
      <c r="P56" s="4">
        <v>0</v>
      </c>
      <c r="Q56" s="4">
        <v>0</v>
      </c>
      <c r="R56" s="155" t="e">
        <f t="shared" si="1"/>
        <v>#DIV/0!</v>
      </c>
      <c r="S56" s="4">
        <v>0</v>
      </c>
      <c r="T56" s="4">
        <v>0</v>
      </c>
      <c r="U56" s="155" t="e">
        <f t="shared" si="2"/>
        <v>#DIV/0!</v>
      </c>
      <c r="V56" s="4">
        <v>0</v>
      </c>
      <c r="W56" s="4">
        <v>0</v>
      </c>
      <c r="X56" s="155" t="e">
        <f t="shared" si="3"/>
        <v>#DIV/0!</v>
      </c>
      <c r="Y56" s="4">
        <v>4</v>
      </c>
      <c r="Z56" s="4">
        <v>3</v>
      </c>
      <c r="AA56" s="155">
        <f t="shared" si="4"/>
        <v>75</v>
      </c>
      <c r="AB56" s="4">
        <v>4</v>
      </c>
      <c r="AC56" s="4">
        <v>3</v>
      </c>
      <c r="AD56" s="155">
        <f t="shared" si="5"/>
        <v>75</v>
      </c>
      <c r="AE56" s="4">
        <v>2</v>
      </c>
      <c r="AF56" s="4">
        <v>1</v>
      </c>
      <c r="AG56" s="155">
        <f t="shared" si="6"/>
        <v>50</v>
      </c>
      <c r="AH56" s="4" t="s">
        <v>69</v>
      </c>
      <c r="AI56" s="6" t="s">
        <v>277</v>
      </c>
      <c r="AJ56" s="2" t="s">
        <v>234</v>
      </c>
      <c r="AK56" s="6" t="s">
        <v>270</v>
      </c>
      <c r="AL56" s="4" t="s">
        <v>69</v>
      </c>
      <c r="AM56" s="59">
        <v>45064.341241967595</v>
      </c>
      <c r="AN56" s="59" t="s">
        <v>70</v>
      </c>
      <c r="AO56" s="59" t="s">
        <v>74</v>
      </c>
      <c r="AP56" s="59" t="s">
        <v>467</v>
      </c>
      <c r="AQ56" s="98"/>
      <c r="AR56" s="98"/>
      <c r="AS56" s="98"/>
      <c r="AT56" s="98"/>
      <c r="AU56" s="98"/>
      <c r="AV56" s="98"/>
    </row>
    <row r="57" spans="1:48" ht="12" x14ac:dyDescent="0.2">
      <c r="A57" s="3">
        <v>442</v>
      </c>
      <c r="B57" s="2" t="s">
        <v>489</v>
      </c>
      <c r="C57" s="3" t="s">
        <v>490</v>
      </c>
      <c r="D57" s="3" t="s">
        <v>491</v>
      </c>
      <c r="E57" s="3" t="s">
        <v>1021</v>
      </c>
      <c r="F57" s="3" t="s">
        <v>454</v>
      </c>
      <c r="G57" s="3" t="s">
        <v>479</v>
      </c>
      <c r="H57" s="3" t="s">
        <v>455</v>
      </c>
      <c r="I57" s="3" t="s">
        <v>209</v>
      </c>
      <c r="J57" s="3" t="s">
        <v>1042</v>
      </c>
      <c r="K57" s="59" t="s">
        <v>269</v>
      </c>
      <c r="L57" s="59" t="s">
        <v>251</v>
      </c>
      <c r="M57" s="4">
        <v>34</v>
      </c>
      <c r="N57" s="4">
        <v>22</v>
      </c>
      <c r="O57" s="155">
        <f t="shared" si="0"/>
        <v>64.705882352941174</v>
      </c>
      <c r="P57" s="4">
        <v>2</v>
      </c>
      <c r="Q57" s="4">
        <v>1</v>
      </c>
      <c r="R57" s="155">
        <f t="shared" si="1"/>
        <v>50</v>
      </c>
      <c r="S57" s="4">
        <v>1</v>
      </c>
      <c r="T57" s="4">
        <v>1</v>
      </c>
      <c r="U57" s="155">
        <f t="shared" si="2"/>
        <v>100</v>
      </c>
      <c r="V57" s="4">
        <v>0</v>
      </c>
      <c r="W57" s="4">
        <v>0</v>
      </c>
      <c r="X57" s="155" t="e">
        <f t="shared" si="3"/>
        <v>#DIV/0!</v>
      </c>
      <c r="Y57" s="4">
        <v>14</v>
      </c>
      <c r="Z57" s="4">
        <v>7</v>
      </c>
      <c r="AA57" s="155">
        <f t="shared" si="4"/>
        <v>50</v>
      </c>
      <c r="AB57" s="4">
        <v>17</v>
      </c>
      <c r="AC57" s="4">
        <v>13</v>
      </c>
      <c r="AD57" s="155">
        <f t="shared" si="5"/>
        <v>76.470588235294116</v>
      </c>
      <c r="AE57" s="4">
        <v>0</v>
      </c>
      <c r="AF57" s="4">
        <v>0</v>
      </c>
      <c r="AG57" s="155" t="e">
        <f t="shared" si="6"/>
        <v>#DIV/0!</v>
      </c>
      <c r="AH57" s="4" t="s">
        <v>69</v>
      </c>
      <c r="AI57" s="6" t="s">
        <v>69</v>
      </c>
      <c r="AJ57" s="2" t="s">
        <v>234</v>
      </c>
      <c r="AK57" s="6" t="s">
        <v>278</v>
      </c>
      <c r="AL57" s="4" t="s">
        <v>69</v>
      </c>
      <c r="AM57" s="59">
        <v>45048.384326273146</v>
      </c>
      <c r="AN57" s="59" t="s">
        <v>473</v>
      </c>
      <c r="AO57" s="59" t="s">
        <v>271</v>
      </c>
      <c r="AP57" s="59" t="s">
        <v>74</v>
      </c>
      <c r="AQ57" s="98"/>
      <c r="AR57" s="98"/>
      <c r="AS57" s="98"/>
      <c r="AT57" s="98"/>
      <c r="AU57" s="98"/>
      <c r="AV57" s="98"/>
    </row>
    <row r="58" spans="1:48" ht="12" x14ac:dyDescent="0.2">
      <c r="A58" s="3">
        <v>448</v>
      </c>
      <c r="B58" s="2" t="s">
        <v>492</v>
      </c>
      <c r="C58" s="3" t="s">
        <v>493</v>
      </c>
      <c r="D58" s="3" t="s">
        <v>494</v>
      </c>
      <c r="E58" s="3" t="s">
        <v>1022</v>
      </c>
      <c r="F58" s="3" t="s">
        <v>471</v>
      </c>
      <c r="G58" s="3" t="s">
        <v>472</v>
      </c>
      <c r="H58" s="3" t="s">
        <v>455</v>
      </c>
      <c r="I58" s="3" t="s">
        <v>209</v>
      </c>
      <c r="J58" s="3" t="s">
        <v>1042</v>
      </c>
      <c r="K58" s="59" t="s">
        <v>269</v>
      </c>
      <c r="L58" s="59" t="s">
        <v>251</v>
      </c>
      <c r="M58" s="4">
        <v>40</v>
      </c>
      <c r="N58" s="4">
        <v>22</v>
      </c>
      <c r="O58" s="155">
        <f t="shared" si="0"/>
        <v>55.000000000000007</v>
      </c>
      <c r="P58" s="4">
        <v>2</v>
      </c>
      <c r="Q58" s="4">
        <v>1</v>
      </c>
      <c r="R58" s="155">
        <f t="shared" si="1"/>
        <v>50</v>
      </c>
      <c r="S58" s="4">
        <v>0</v>
      </c>
      <c r="T58" s="4">
        <v>0</v>
      </c>
      <c r="U58" s="155" t="e">
        <f t="shared" si="2"/>
        <v>#DIV/0!</v>
      </c>
      <c r="V58" s="4">
        <v>0</v>
      </c>
      <c r="W58" s="4">
        <v>0</v>
      </c>
      <c r="X58" s="155" t="e">
        <f t="shared" si="3"/>
        <v>#DIV/0!</v>
      </c>
      <c r="Y58" s="4">
        <v>14</v>
      </c>
      <c r="Z58" s="4">
        <v>2</v>
      </c>
      <c r="AA58" s="155">
        <f t="shared" si="4"/>
        <v>14.285714285714285</v>
      </c>
      <c r="AB58" s="4">
        <v>4</v>
      </c>
      <c r="AC58" s="4">
        <v>2</v>
      </c>
      <c r="AD58" s="155">
        <f t="shared" si="5"/>
        <v>50</v>
      </c>
      <c r="AE58" s="4">
        <v>20</v>
      </c>
      <c r="AF58" s="4">
        <v>17</v>
      </c>
      <c r="AG58" s="155">
        <f t="shared" si="6"/>
        <v>85</v>
      </c>
      <c r="AH58" s="4" t="s">
        <v>69</v>
      </c>
      <c r="AI58" s="6" t="s">
        <v>277</v>
      </c>
      <c r="AJ58" s="2" t="s">
        <v>234</v>
      </c>
      <c r="AK58" s="6" t="s">
        <v>278</v>
      </c>
      <c r="AL58" s="4" t="s">
        <v>69</v>
      </c>
      <c r="AM58" s="59">
        <v>45056.150640231484</v>
      </c>
      <c r="AN58" s="59" t="s">
        <v>464</v>
      </c>
      <c r="AO58" s="59" t="s">
        <v>271</v>
      </c>
      <c r="AP58" s="59" t="s">
        <v>456</v>
      </c>
      <c r="AQ58" s="98"/>
      <c r="AR58" s="98"/>
      <c r="AS58" s="98"/>
      <c r="AT58" s="98"/>
      <c r="AU58" s="98"/>
      <c r="AV58" s="98"/>
    </row>
    <row r="59" spans="1:48" ht="12" x14ac:dyDescent="0.2">
      <c r="A59" s="3">
        <v>440</v>
      </c>
      <c r="B59" s="2" t="s">
        <v>495</v>
      </c>
      <c r="C59" s="3" t="s">
        <v>496</v>
      </c>
      <c r="D59" s="3" t="s">
        <v>497</v>
      </c>
      <c r="E59" s="3" t="s">
        <v>1023</v>
      </c>
      <c r="F59" s="3" t="s">
        <v>479</v>
      </c>
      <c r="G59" s="3" t="s">
        <v>479</v>
      </c>
      <c r="H59" s="3" t="s">
        <v>455</v>
      </c>
      <c r="I59" s="3" t="s">
        <v>209</v>
      </c>
      <c r="J59" s="3" t="s">
        <v>1042</v>
      </c>
      <c r="K59" s="59" t="s">
        <v>269</v>
      </c>
      <c r="L59" s="59" t="s">
        <v>251</v>
      </c>
      <c r="M59" s="4">
        <v>44</v>
      </c>
      <c r="N59" s="4">
        <v>24</v>
      </c>
      <c r="O59" s="155">
        <f t="shared" si="0"/>
        <v>54.54545454545454</v>
      </c>
      <c r="P59" s="4">
        <v>3</v>
      </c>
      <c r="Q59" s="4">
        <v>0</v>
      </c>
      <c r="R59" s="155">
        <f t="shared" si="1"/>
        <v>0</v>
      </c>
      <c r="S59" s="4">
        <v>1</v>
      </c>
      <c r="T59" s="4">
        <v>1</v>
      </c>
      <c r="U59" s="155">
        <f t="shared" si="2"/>
        <v>100</v>
      </c>
      <c r="V59" s="4">
        <v>7</v>
      </c>
      <c r="W59" s="4">
        <v>6</v>
      </c>
      <c r="X59" s="155">
        <f t="shared" si="3"/>
        <v>85.714285714285708</v>
      </c>
      <c r="Y59" s="4">
        <v>12</v>
      </c>
      <c r="Z59" s="4">
        <v>8</v>
      </c>
      <c r="AA59" s="155">
        <f t="shared" si="4"/>
        <v>66.666666666666657</v>
      </c>
      <c r="AB59" s="4">
        <v>7</v>
      </c>
      <c r="AC59" s="4">
        <v>6</v>
      </c>
      <c r="AD59" s="155">
        <f t="shared" si="5"/>
        <v>85.714285714285708</v>
      </c>
      <c r="AE59" s="4">
        <v>14</v>
      </c>
      <c r="AF59" s="4">
        <v>3</v>
      </c>
      <c r="AG59" s="155">
        <f t="shared" si="6"/>
        <v>21.428571428571427</v>
      </c>
      <c r="AH59" s="4" t="s">
        <v>69</v>
      </c>
      <c r="AI59" s="6" t="s">
        <v>69</v>
      </c>
      <c r="AJ59" s="2" t="s">
        <v>234</v>
      </c>
      <c r="AK59" s="6" t="s">
        <v>278</v>
      </c>
      <c r="AL59" s="4" t="s">
        <v>69</v>
      </c>
      <c r="AM59" s="59">
        <v>45048.378773657409</v>
      </c>
      <c r="AN59" s="59" t="s">
        <v>473</v>
      </c>
      <c r="AO59" s="59" t="s">
        <v>271</v>
      </c>
      <c r="AP59" s="59" t="s">
        <v>74</v>
      </c>
      <c r="AQ59" s="98"/>
      <c r="AR59" s="98"/>
      <c r="AS59" s="98"/>
      <c r="AT59" s="98"/>
      <c r="AU59" s="98"/>
      <c r="AV59" s="98"/>
    </row>
    <row r="60" spans="1:48" ht="12" x14ac:dyDescent="0.2">
      <c r="A60" s="3">
        <v>471</v>
      </c>
      <c r="B60" s="2" t="s">
        <v>498</v>
      </c>
      <c r="C60" s="3" t="s">
        <v>499</v>
      </c>
      <c r="D60" s="3" t="s">
        <v>69</v>
      </c>
      <c r="E60" s="3" t="s">
        <v>1021</v>
      </c>
      <c r="F60" s="3" t="s">
        <v>454</v>
      </c>
      <c r="G60" s="157" t="s">
        <v>454</v>
      </c>
      <c r="H60" s="3" t="s">
        <v>455</v>
      </c>
      <c r="I60" s="3" t="s">
        <v>209</v>
      </c>
      <c r="J60" s="3" t="s">
        <v>1042</v>
      </c>
      <c r="K60" s="59" t="s">
        <v>269</v>
      </c>
      <c r="L60" s="59" t="s">
        <v>251</v>
      </c>
      <c r="M60" s="4">
        <v>17</v>
      </c>
      <c r="N60" s="4">
        <v>9</v>
      </c>
      <c r="O60" s="155">
        <f t="shared" si="0"/>
        <v>52.941176470588239</v>
      </c>
      <c r="P60" s="4">
        <v>0</v>
      </c>
      <c r="Q60" s="4">
        <v>0</v>
      </c>
      <c r="R60" s="155" t="e">
        <f t="shared" si="1"/>
        <v>#DIV/0!</v>
      </c>
      <c r="S60" s="4">
        <v>0</v>
      </c>
      <c r="T60" s="4">
        <v>0</v>
      </c>
      <c r="U60" s="155" t="e">
        <f t="shared" si="2"/>
        <v>#DIV/0!</v>
      </c>
      <c r="V60" s="4">
        <v>0</v>
      </c>
      <c r="W60" s="4">
        <v>0</v>
      </c>
      <c r="X60" s="155" t="e">
        <f t="shared" si="3"/>
        <v>#DIV/0!</v>
      </c>
      <c r="Y60" s="4">
        <v>17</v>
      </c>
      <c r="Z60" s="4">
        <v>9</v>
      </c>
      <c r="AA60" s="155">
        <f t="shared" si="4"/>
        <v>52.941176470588239</v>
      </c>
      <c r="AB60" s="4">
        <v>0</v>
      </c>
      <c r="AC60" s="4">
        <v>0</v>
      </c>
      <c r="AD60" s="155" t="e">
        <f t="shared" si="5"/>
        <v>#DIV/0!</v>
      </c>
      <c r="AE60" s="4">
        <v>0</v>
      </c>
      <c r="AF60" s="4">
        <v>0</v>
      </c>
      <c r="AG60" s="155" t="e">
        <f t="shared" si="6"/>
        <v>#DIV/0!</v>
      </c>
      <c r="AH60" s="4" t="s">
        <v>69</v>
      </c>
      <c r="AI60" s="6" t="s">
        <v>69</v>
      </c>
      <c r="AJ60" s="2" t="s">
        <v>234</v>
      </c>
      <c r="AK60" s="6" t="s">
        <v>270</v>
      </c>
      <c r="AL60" s="4" t="s">
        <v>69</v>
      </c>
      <c r="AM60" s="59">
        <v>45064.331710925922</v>
      </c>
      <c r="AN60" s="59" t="s">
        <v>70</v>
      </c>
      <c r="AO60" s="59" t="s">
        <v>271</v>
      </c>
      <c r="AP60" s="59" t="s">
        <v>74</v>
      </c>
      <c r="AQ60" s="98"/>
      <c r="AR60" s="98"/>
      <c r="AS60" s="98"/>
      <c r="AT60" s="98"/>
      <c r="AU60" s="98"/>
      <c r="AV60" s="98"/>
    </row>
    <row r="61" spans="1:48" ht="12" x14ac:dyDescent="0.2">
      <c r="A61" s="3">
        <v>469</v>
      </c>
      <c r="B61" s="2">
        <v>544670</v>
      </c>
      <c r="C61" s="3" t="s">
        <v>500</v>
      </c>
      <c r="D61" s="3" t="s">
        <v>69</v>
      </c>
      <c r="E61" s="157" t="s">
        <v>1023</v>
      </c>
      <c r="F61" s="157" t="s">
        <v>479</v>
      </c>
      <c r="G61" s="3" t="s">
        <v>479</v>
      </c>
      <c r="H61" s="3" t="s">
        <v>455</v>
      </c>
      <c r="I61" s="3" t="s">
        <v>209</v>
      </c>
      <c r="J61" s="3" t="s">
        <v>1042</v>
      </c>
      <c r="K61" s="59" t="s">
        <v>269</v>
      </c>
      <c r="L61" s="59" t="s">
        <v>251</v>
      </c>
      <c r="M61" s="4">
        <v>18</v>
      </c>
      <c r="N61" s="4">
        <v>4</v>
      </c>
      <c r="O61" s="155">
        <f t="shared" si="0"/>
        <v>22.222222222222221</v>
      </c>
      <c r="P61" s="4">
        <v>0</v>
      </c>
      <c r="Q61" s="4">
        <v>0</v>
      </c>
      <c r="R61" s="155" t="e">
        <f t="shared" si="1"/>
        <v>#DIV/0!</v>
      </c>
      <c r="S61" s="4">
        <v>0</v>
      </c>
      <c r="T61" s="4">
        <v>0</v>
      </c>
      <c r="U61" s="155" t="e">
        <f t="shared" si="2"/>
        <v>#DIV/0!</v>
      </c>
      <c r="V61" s="4">
        <v>0</v>
      </c>
      <c r="W61" s="4">
        <v>0</v>
      </c>
      <c r="X61" s="155" t="e">
        <f t="shared" si="3"/>
        <v>#DIV/0!</v>
      </c>
      <c r="Y61" s="4">
        <v>18</v>
      </c>
      <c r="Z61" s="4">
        <v>4</v>
      </c>
      <c r="AA61" s="155">
        <f t="shared" si="4"/>
        <v>22.222222222222221</v>
      </c>
      <c r="AB61" s="4">
        <v>0</v>
      </c>
      <c r="AC61" s="4">
        <v>0</v>
      </c>
      <c r="AD61" s="155" t="e">
        <f t="shared" si="5"/>
        <v>#DIV/0!</v>
      </c>
      <c r="AE61" s="4">
        <v>0</v>
      </c>
      <c r="AF61" s="4">
        <v>0</v>
      </c>
      <c r="AG61" s="155" t="e">
        <f t="shared" si="6"/>
        <v>#DIV/0!</v>
      </c>
      <c r="AH61" s="4" t="s">
        <v>69</v>
      </c>
      <c r="AI61" s="6" t="s">
        <v>69</v>
      </c>
      <c r="AJ61" s="2" t="s">
        <v>234</v>
      </c>
      <c r="AK61" s="6" t="s">
        <v>270</v>
      </c>
      <c r="AL61" s="4" t="s">
        <v>69</v>
      </c>
      <c r="AM61" s="59">
        <v>45064.328156782409</v>
      </c>
      <c r="AN61" s="59" t="s">
        <v>70</v>
      </c>
      <c r="AO61" s="59" t="s">
        <v>74</v>
      </c>
      <c r="AP61" s="59" t="s">
        <v>456</v>
      </c>
      <c r="AQ61" s="98"/>
      <c r="AR61" s="98"/>
      <c r="AS61" s="98"/>
      <c r="AT61" s="98"/>
      <c r="AU61" s="98"/>
      <c r="AV61" s="98"/>
    </row>
    <row r="62" spans="1:48" ht="12" x14ac:dyDescent="0.2">
      <c r="A62" s="3">
        <v>467</v>
      </c>
      <c r="B62" s="2" t="s">
        <v>501</v>
      </c>
      <c r="C62" s="3" t="s">
        <v>502</v>
      </c>
      <c r="D62" s="3" t="s">
        <v>69</v>
      </c>
      <c r="E62" s="3" t="s">
        <v>1023</v>
      </c>
      <c r="F62" s="3" t="s">
        <v>479</v>
      </c>
      <c r="G62" s="157" t="s">
        <v>479</v>
      </c>
      <c r="H62" s="3" t="s">
        <v>376</v>
      </c>
      <c r="I62" s="3" t="s">
        <v>209</v>
      </c>
      <c r="J62" s="3" t="s">
        <v>1042</v>
      </c>
      <c r="K62" s="59" t="s">
        <v>269</v>
      </c>
      <c r="L62" s="59" t="s">
        <v>251</v>
      </c>
      <c r="M62" s="4">
        <v>10</v>
      </c>
      <c r="N62" s="4">
        <v>2</v>
      </c>
      <c r="O62" s="155">
        <f t="shared" si="0"/>
        <v>20</v>
      </c>
      <c r="P62" s="4">
        <v>0</v>
      </c>
      <c r="Q62" s="4">
        <v>0</v>
      </c>
      <c r="R62" s="155" t="e">
        <f t="shared" si="1"/>
        <v>#DIV/0!</v>
      </c>
      <c r="S62" s="4">
        <v>0</v>
      </c>
      <c r="T62" s="4">
        <v>0</v>
      </c>
      <c r="U62" s="155" t="e">
        <f t="shared" si="2"/>
        <v>#DIV/0!</v>
      </c>
      <c r="V62" s="4">
        <v>0</v>
      </c>
      <c r="W62" s="4">
        <v>0</v>
      </c>
      <c r="X62" s="155" t="e">
        <f t="shared" si="3"/>
        <v>#DIV/0!</v>
      </c>
      <c r="Y62" s="4">
        <v>10</v>
      </c>
      <c r="Z62" s="4">
        <v>2</v>
      </c>
      <c r="AA62" s="155">
        <f t="shared" si="4"/>
        <v>20</v>
      </c>
      <c r="AB62" s="4">
        <v>0</v>
      </c>
      <c r="AC62" s="4">
        <v>0</v>
      </c>
      <c r="AD62" s="155" t="e">
        <f t="shared" si="5"/>
        <v>#DIV/0!</v>
      </c>
      <c r="AE62" s="4">
        <v>0</v>
      </c>
      <c r="AF62" s="4">
        <v>0</v>
      </c>
      <c r="AG62" s="155" t="e">
        <f t="shared" si="6"/>
        <v>#DIV/0!</v>
      </c>
      <c r="AH62" s="4" t="s">
        <v>69</v>
      </c>
      <c r="AI62" s="6" t="s">
        <v>69</v>
      </c>
      <c r="AJ62" s="2" t="s">
        <v>234</v>
      </c>
      <c r="AK62" s="6" t="s">
        <v>270</v>
      </c>
      <c r="AL62" s="4" t="s">
        <v>69</v>
      </c>
      <c r="AM62" s="59">
        <v>45064.325897349539</v>
      </c>
      <c r="AN62" s="59" t="s">
        <v>70</v>
      </c>
      <c r="AO62" s="59" t="s">
        <v>271</v>
      </c>
      <c r="AP62" s="59" t="s">
        <v>456</v>
      </c>
      <c r="AQ62" s="98"/>
      <c r="AR62" s="98"/>
      <c r="AS62" s="98"/>
      <c r="AT62" s="98"/>
      <c r="AU62" s="98"/>
      <c r="AV62" s="98"/>
    </row>
    <row r="63" spans="1:48" ht="12" x14ac:dyDescent="0.2">
      <c r="A63" s="3">
        <v>468</v>
      </c>
      <c r="B63" s="2" t="s">
        <v>503</v>
      </c>
      <c r="C63" s="3" t="s">
        <v>504</v>
      </c>
      <c r="D63" s="3" t="s">
        <v>69</v>
      </c>
      <c r="E63" s="3" t="s">
        <v>1023</v>
      </c>
      <c r="F63" s="3" t="s">
        <v>479</v>
      </c>
      <c r="G63" s="157" t="s">
        <v>479</v>
      </c>
      <c r="H63" s="3" t="s">
        <v>455</v>
      </c>
      <c r="I63" s="3" t="s">
        <v>209</v>
      </c>
      <c r="J63" s="3" t="s">
        <v>1042</v>
      </c>
      <c r="K63" s="59" t="s">
        <v>269</v>
      </c>
      <c r="L63" s="59" t="s">
        <v>251</v>
      </c>
      <c r="M63" s="4">
        <v>23</v>
      </c>
      <c r="N63" s="4">
        <v>2</v>
      </c>
      <c r="O63" s="155">
        <f t="shared" si="0"/>
        <v>8.695652173913043</v>
      </c>
      <c r="P63" s="4">
        <v>0</v>
      </c>
      <c r="Q63" s="4">
        <v>0</v>
      </c>
      <c r="R63" s="155" t="e">
        <f t="shared" si="1"/>
        <v>#DIV/0!</v>
      </c>
      <c r="S63" s="4">
        <v>0</v>
      </c>
      <c r="T63" s="4">
        <v>0</v>
      </c>
      <c r="U63" s="155" t="e">
        <f t="shared" si="2"/>
        <v>#DIV/0!</v>
      </c>
      <c r="V63" s="4">
        <v>0</v>
      </c>
      <c r="W63" s="4">
        <v>0</v>
      </c>
      <c r="X63" s="155" t="e">
        <f t="shared" si="3"/>
        <v>#DIV/0!</v>
      </c>
      <c r="Y63" s="4">
        <v>23</v>
      </c>
      <c r="Z63" s="4">
        <v>2</v>
      </c>
      <c r="AA63" s="155">
        <f t="shared" si="4"/>
        <v>8.695652173913043</v>
      </c>
      <c r="AB63" s="4">
        <v>0</v>
      </c>
      <c r="AC63" s="4">
        <v>0</v>
      </c>
      <c r="AD63" s="155" t="e">
        <f t="shared" si="5"/>
        <v>#DIV/0!</v>
      </c>
      <c r="AE63" s="4">
        <v>0</v>
      </c>
      <c r="AF63" s="4">
        <v>0</v>
      </c>
      <c r="AG63" s="155" t="e">
        <f t="shared" si="6"/>
        <v>#DIV/0!</v>
      </c>
      <c r="AH63" s="4" t="s">
        <v>69</v>
      </c>
      <c r="AI63" s="6" t="s">
        <v>69</v>
      </c>
      <c r="AJ63" s="2" t="s">
        <v>234</v>
      </c>
      <c r="AK63" s="6" t="s">
        <v>270</v>
      </c>
      <c r="AL63" s="4" t="s">
        <v>69</v>
      </c>
      <c r="AM63" s="59">
        <v>45064.326970902781</v>
      </c>
      <c r="AN63" s="59" t="s">
        <v>70</v>
      </c>
      <c r="AO63" s="59" t="s">
        <v>74</v>
      </c>
      <c r="AP63" s="59" t="s">
        <v>456</v>
      </c>
      <c r="AQ63" s="98"/>
      <c r="AR63" s="98"/>
      <c r="AS63" s="98"/>
      <c r="AT63" s="98"/>
      <c r="AU63" s="98"/>
      <c r="AV63" s="98"/>
    </row>
    <row r="64" spans="1:48" ht="12" x14ac:dyDescent="0.2">
      <c r="A64" s="3">
        <v>465</v>
      </c>
      <c r="B64" s="2" t="s">
        <v>505</v>
      </c>
      <c r="C64" s="3" t="s">
        <v>506</v>
      </c>
      <c r="D64" s="3" t="s">
        <v>507</v>
      </c>
      <c r="E64" s="3" t="s">
        <v>1024</v>
      </c>
      <c r="F64" s="3" t="s">
        <v>508</v>
      </c>
      <c r="G64" s="157" t="s">
        <v>515</v>
      </c>
      <c r="H64" s="3" t="s">
        <v>509</v>
      </c>
      <c r="I64" s="3" t="s">
        <v>211</v>
      </c>
      <c r="J64" s="3" t="s">
        <v>1043</v>
      </c>
      <c r="K64" s="59" t="s">
        <v>269</v>
      </c>
      <c r="L64" s="59" t="s">
        <v>252</v>
      </c>
      <c r="M64" s="4">
        <v>69</v>
      </c>
      <c r="N64" s="4">
        <v>67</v>
      </c>
      <c r="O64" s="155">
        <f t="shared" si="0"/>
        <v>97.101449275362313</v>
      </c>
      <c r="P64" s="4">
        <v>5</v>
      </c>
      <c r="Q64" s="4">
        <v>5</v>
      </c>
      <c r="R64" s="155">
        <f t="shared" si="1"/>
        <v>100</v>
      </c>
      <c r="S64" s="4">
        <v>7</v>
      </c>
      <c r="T64" s="4">
        <v>7</v>
      </c>
      <c r="U64" s="155">
        <f t="shared" si="2"/>
        <v>100</v>
      </c>
      <c r="V64" s="4">
        <v>1</v>
      </c>
      <c r="W64" s="4">
        <v>1</v>
      </c>
      <c r="X64" s="155">
        <f t="shared" si="3"/>
        <v>100</v>
      </c>
      <c r="Y64" s="4">
        <v>20</v>
      </c>
      <c r="Z64" s="4">
        <v>20</v>
      </c>
      <c r="AA64" s="155">
        <f t="shared" si="4"/>
        <v>100</v>
      </c>
      <c r="AB64" s="4">
        <v>2</v>
      </c>
      <c r="AC64" s="4">
        <v>2</v>
      </c>
      <c r="AD64" s="155">
        <f t="shared" si="5"/>
        <v>100</v>
      </c>
      <c r="AE64" s="4">
        <v>34</v>
      </c>
      <c r="AF64" s="4">
        <v>32</v>
      </c>
      <c r="AG64" s="155">
        <f t="shared" si="6"/>
        <v>94.117647058823522</v>
      </c>
      <c r="AH64" s="4">
        <v>2</v>
      </c>
      <c r="AI64" s="6" t="s">
        <v>313</v>
      </c>
      <c r="AJ64" s="2" t="s">
        <v>234</v>
      </c>
      <c r="AK64" s="6" t="s">
        <v>278</v>
      </c>
      <c r="AL64" s="4">
        <v>40</v>
      </c>
      <c r="AM64" s="59">
        <v>45063.485544826392</v>
      </c>
      <c r="AN64" s="59" t="s">
        <v>510</v>
      </c>
      <c r="AO64" s="59" t="s">
        <v>271</v>
      </c>
      <c r="AP64" s="59" t="s">
        <v>280</v>
      </c>
      <c r="AQ64" s="98"/>
      <c r="AR64" s="98"/>
      <c r="AS64" s="98"/>
      <c r="AT64" s="98"/>
      <c r="AU64" s="98"/>
      <c r="AV64" s="98"/>
    </row>
    <row r="65" spans="1:48" ht="12" x14ac:dyDescent="0.2">
      <c r="A65" s="3">
        <v>130</v>
      </c>
      <c r="B65" s="2" t="s">
        <v>511</v>
      </c>
      <c r="C65" s="3" t="s">
        <v>512</v>
      </c>
      <c r="D65" s="3" t="s">
        <v>513</v>
      </c>
      <c r="E65" s="3" t="s">
        <v>1024</v>
      </c>
      <c r="F65" s="3" t="s">
        <v>514</v>
      </c>
      <c r="G65" s="3" t="s">
        <v>515</v>
      </c>
      <c r="H65" s="3" t="s">
        <v>509</v>
      </c>
      <c r="I65" s="3" t="s">
        <v>211</v>
      </c>
      <c r="J65" s="3" t="s">
        <v>1043</v>
      </c>
      <c r="K65" s="59" t="s">
        <v>269</v>
      </c>
      <c r="L65" s="59" t="s">
        <v>252</v>
      </c>
      <c r="M65" s="4">
        <v>10</v>
      </c>
      <c r="N65" s="4">
        <v>9</v>
      </c>
      <c r="O65" s="155">
        <f t="shared" si="0"/>
        <v>90</v>
      </c>
      <c r="P65" s="4">
        <v>0</v>
      </c>
      <c r="Q65" s="4">
        <v>0</v>
      </c>
      <c r="R65" s="155" t="e">
        <f t="shared" si="1"/>
        <v>#DIV/0!</v>
      </c>
      <c r="S65" s="4">
        <v>0</v>
      </c>
      <c r="T65" s="4">
        <v>0</v>
      </c>
      <c r="U65" s="155" t="e">
        <f t="shared" si="2"/>
        <v>#DIV/0!</v>
      </c>
      <c r="V65" s="4">
        <v>0</v>
      </c>
      <c r="W65" s="4">
        <v>0</v>
      </c>
      <c r="X65" s="155" t="e">
        <f t="shared" si="3"/>
        <v>#DIV/0!</v>
      </c>
      <c r="Y65" s="4">
        <v>5</v>
      </c>
      <c r="Z65" s="4">
        <v>5</v>
      </c>
      <c r="AA65" s="155">
        <f t="shared" si="4"/>
        <v>100</v>
      </c>
      <c r="AB65" s="4">
        <v>5</v>
      </c>
      <c r="AC65" s="4">
        <v>4</v>
      </c>
      <c r="AD65" s="155">
        <f t="shared" si="5"/>
        <v>80</v>
      </c>
      <c r="AE65" s="4">
        <v>0</v>
      </c>
      <c r="AF65" s="4">
        <v>0</v>
      </c>
      <c r="AG65" s="155" t="e">
        <f t="shared" si="6"/>
        <v>#DIV/0!</v>
      </c>
      <c r="AH65" s="4">
        <v>0</v>
      </c>
      <c r="AI65" s="6" t="s">
        <v>277</v>
      </c>
      <c r="AJ65" s="2" t="s">
        <v>234</v>
      </c>
      <c r="AK65" s="6" t="s">
        <v>270</v>
      </c>
      <c r="AL65" s="4">
        <v>8</v>
      </c>
      <c r="AM65" s="59">
        <v>44903.204152418984</v>
      </c>
      <c r="AN65" s="59" t="s">
        <v>411</v>
      </c>
      <c r="AO65" s="59" t="s">
        <v>271</v>
      </c>
      <c r="AP65" s="59" t="s">
        <v>271</v>
      </c>
      <c r="AQ65" s="98"/>
      <c r="AR65" s="98"/>
      <c r="AS65" s="98"/>
      <c r="AT65" s="98"/>
      <c r="AU65" s="98"/>
      <c r="AV65" s="98"/>
    </row>
    <row r="66" spans="1:48" ht="12" x14ac:dyDescent="0.2">
      <c r="A66" s="3">
        <v>464</v>
      </c>
      <c r="B66" s="2" t="s">
        <v>516</v>
      </c>
      <c r="C66" s="3" t="s">
        <v>517</v>
      </c>
      <c r="D66" s="3" t="s">
        <v>518</v>
      </c>
      <c r="E66" s="3" t="s">
        <v>1024</v>
      </c>
      <c r="F66" s="3" t="s">
        <v>514</v>
      </c>
      <c r="G66" s="157" t="s">
        <v>515</v>
      </c>
      <c r="H66" s="3" t="s">
        <v>509</v>
      </c>
      <c r="I66" s="3" t="s">
        <v>211</v>
      </c>
      <c r="J66" s="3" t="s">
        <v>1043</v>
      </c>
      <c r="K66" s="59" t="s">
        <v>269</v>
      </c>
      <c r="L66" s="59" t="s">
        <v>252</v>
      </c>
      <c r="M66" s="4">
        <v>85</v>
      </c>
      <c r="N66" s="4">
        <v>73</v>
      </c>
      <c r="O66" s="155">
        <f t="shared" ref="O66:O129" si="7">N66/M66*100</f>
        <v>85.882352941176464</v>
      </c>
      <c r="P66" s="4">
        <v>5</v>
      </c>
      <c r="Q66" s="4">
        <v>5</v>
      </c>
      <c r="R66" s="155">
        <f t="shared" ref="R66:R129" si="8">Q66/P66*100</f>
        <v>100</v>
      </c>
      <c r="S66" s="4">
        <v>2</v>
      </c>
      <c r="T66" s="4">
        <v>2</v>
      </c>
      <c r="U66" s="155">
        <f t="shared" ref="U66:U129" si="9">T66/S66*100</f>
        <v>100</v>
      </c>
      <c r="V66" s="4">
        <v>0</v>
      </c>
      <c r="W66" s="4">
        <v>0</v>
      </c>
      <c r="X66" s="155" t="e">
        <f t="shared" ref="X66:X129" si="10">W66/V66*100</f>
        <v>#DIV/0!</v>
      </c>
      <c r="Y66" s="4">
        <v>37</v>
      </c>
      <c r="Z66" s="4">
        <v>32</v>
      </c>
      <c r="AA66" s="155">
        <f t="shared" ref="AA66:AA129" si="11">Z66/Y66*100</f>
        <v>86.486486486486484</v>
      </c>
      <c r="AB66" s="4">
        <v>41</v>
      </c>
      <c r="AC66" s="4">
        <v>34</v>
      </c>
      <c r="AD66" s="155">
        <f t="shared" ref="AD66:AD129" si="12">AC66/AB66*100</f>
        <v>82.926829268292678</v>
      </c>
      <c r="AE66" s="4">
        <v>0</v>
      </c>
      <c r="AF66" s="4">
        <v>0</v>
      </c>
      <c r="AG66" s="155" t="e">
        <f t="shared" ref="AG66:AG129" si="13">AF66/AE66*100</f>
        <v>#DIV/0!</v>
      </c>
      <c r="AH66" s="4">
        <v>0</v>
      </c>
      <c r="AI66" s="6" t="s">
        <v>277</v>
      </c>
      <c r="AJ66" s="2" t="s">
        <v>234</v>
      </c>
      <c r="AK66" s="6" t="s">
        <v>278</v>
      </c>
      <c r="AL66" s="4">
        <v>43</v>
      </c>
      <c r="AM66" s="59">
        <v>45063.383233761575</v>
      </c>
      <c r="AN66" s="59" t="s">
        <v>510</v>
      </c>
      <c r="AO66" s="59" t="s">
        <v>271</v>
      </c>
      <c r="AP66" s="59" t="s">
        <v>271</v>
      </c>
      <c r="AQ66" s="98"/>
      <c r="AR66" s="98"/>
      <c r="AS66" s="98"/>
      <c r="AT66" s="98"/>
      <c r="AU66" s="98"/>
      <c r="AV66" s="98"/>
    </row>
    <row r="67" spans="1:48" ht="12" x14ac:dyDescent="0.2">
      <c r="A67" s="3">
        <v>462</v>
      </c>
      <c r="B67" s="2" t="s">
        <v>519</v>
      </c>
      <c r="C67" s="3" t="s">
        <v>520</v>
      </c>
      <c r="D67" s="3" t="s">
        <v>521</v>
      </c>
      <c r="E67" s="3" t="s">
        <v>1024</v>
      </c>
      <c r="F67" s="3" t="s">
        <v>514</v>
      </c>
      <c r="G67" s="157" t="s">
        <v>515</v>
      </c>
      <c r="H67" s="3" t="s">
        <v>509</v>
      </c>
      <c r="I67" s="3" t="s">
        <v>211</v>
      </c>
      <c r="J67" s="3" t="s">
        <v>1043</v>
      </c>
      <c r="K67" s="59" t="s">
        <v>269</v>
      </c>
      <c r="L67" s="59" t="s">
        <v>252</v>
      </c>
      <c r="M67" s="4">
        <v>42</v>
      </c>
      <c r="N67" s="4">
        <v>27</v>
      </c>
      <c r="O67" s="155">
        <f t="shared" si="7"/>
        <v>64.285714285714292</v>
      </c>
      <c r="P67" s="4">
        <v>4</v>
      </c>
      <c r="Q67" s="4">
        <v>2</v>
      </c>
      <c r="R67" s="155">
        <f t="shared" si="8"/>
        <v>50</v>
      </c>
      <c r="S67" s="4">
        <v>0</v>
      </c>
      <c r="T67" s="4">
        <v>0</v>
      </c>
      <c r="U67" s="155" t="e">
        <f t="shared" si="9"/>
        <v>#DIV/0!</v>
      </c>
      <c r="V67" s="4">
        <v>0</v>
      </c>
      <c r="W67" s="4">
        <v>0</v>
      </c>
      <c r="X67" s="155" t="e">
        <f t="shared" si="10"/>
        <v>#DIV/0!</v>
      </c>
      <c r="Y67" s="4">
        <v>15</v>
      </c>
      <c r="Z67" s="4">
        <v>10</v>
      </c>
      <c r="AA67" s="155">
        <f t="shared" si="11"/>
        <v>66.666666666666657</v>
      </c>
      <c r="AB67" s="4">
        <v>23</v>
      </c>
      <c r="AC67" s="4">
        <v>15</v>
      </c>
      <c r="AD67" s="155">
        <f t="shared" si="12"/>
        <v>65.217391304347828</v>
      </c>
      <c r="AE67" s="4">
        <v>0</v>
      </c>
      <c r="AF67" s="4">
        <v>0</v>
      </c>
      <c r="AG67" s="155" t="e">
        <f t="shared" si="13"/>
        <v>#DIV/0!</v>
      </c>
      <c r="AH67" s="4">
        <v>0</v>
      </c>
      <c r="AI67" s="6" t="s">
        <v>277</v>
      </c>
      <c r="AJ67" s="2" t="s">
        <v>234</v>
      </c>
      <c r="AK67" s="6" t="s">
        <v>278</v>
      </c>
      <c r="AL67" s="4">
        <v>26</v>
      </c>
      <c r="AM67" s="59">
        <v>45063.148763935184</v>
      </c>
      <c r="AN67" s="59" t="s">
        <v>510</v>
      </c>
      <c r="AO67" s="59" t="s">
        <v>271</v>
      </c>
      <c r="AP67" s="59" t="s">
        <v>271</v>
      </c>
      <c r="AQ67" s="98"/>
      <c r="AR67" s="98"/>
      <c r="AS67" s="98"/>
      <c r="AT67" s="98"/>
      <c r="AU67" s="98"/>
      <c r="AV67" s="98"/>
    </row>
    <row r="68" spans="1:48" ht="12" x14ac:dyDescent="0.2">
      <c r="A68" s="3">
        <v>245</v>
      </c>
      <c r="B68" s="2" t="s">
        <v>522</v>
      </c>
      <c r="C68" s="3" t="s">
        <v>523</v>
      </c>
      <c r="D68" s="3" t="s">
        <v>524</v>
      </c>
      <c r="E68" s="3" t="s">
        <v>1025</v>
      </c>
      <c r="F68" s="3" t="s">
        <v>525</v>
      </c>
      <c r="G68" s="3" t="s">
        <v>525</v>
      </c>
      <c r="H68" s="3" t="s">
        <v>509</v>
      </c>
      <c r="I68" s="3" t="s">
        <v>211</v>
      </c>
      <c r="J68" s="3" t="s">
        <v>1043</v>
      </c>
      <c r="K68" s="59" t="s">
        <v>269</v>
      </c>
      <c r="L68" s="59" t="s">
        <v>252</v>
      </c>
      <c r="M68" s="4">
        <v>55</v>
      </c>
      <c r="N68" s="4">
        <v>35</v>
      </c>
      <c r="O68" s="155">
        <f t="shared" si="7"/>
        <v>63.636363636363633</v>
      </c>
      <c r="P68" s="4">
        <v>4</v>
      </c>
      <c r="Q68" s="4">
        <v>4</v>
      </c>
      <c r="R68" s="155">
        <f t="shared" si="8"/>
        <v>100</v>
      </c>
      <c r="S68" s="4">
        <v>0</v>
      </c>
      <c r="T68" s="4">
        <v>0</v>
      </c>
      <c r="U68" s="155" t="e">
        <f t="shared" si="9"/>
        <v>#DIV/0!</v>
      </c>
      <c r="V68" s="4">
        <v>1</v>
      </c>
      <c r="W68" s="4">
        <v>0</v>
      </c>
      <c r="X68" s="155">
        <f t="shared" si="10"/>
        <v>0</v>
      </c>
      <c r="Y68" s="4">
        <v>20</v>
      </c>
      <c r="Z68" s="4">
        <v>10</v>
      </c>
      <c r="AA68" s="155">
        <f t="shared" si="11"/>
        <v>50</v>
      </c>
      <c r="AB68" s="4">
        <v>9</v>
      </c>
      <c r="AC68" s="4">
        <v>6</v>
      </c>
      <c r="AD68" s="155">
        <f t="shared" si="12"/>
        <v>66.666666666666657</v>
      </c>
      <c r="AE68" s="4">
        <v>21</v>
      </c>
      <c r="AF68" s="4">
        <v>15</v>
      </c>
      <c r="AG68" s="155">
        <f t="shared" si="13"/>
        <v>71.428571428571431</v>
      </c>
      <c r="AH68" s="4">
        <v>0</v>
      </c>
      <c r="AI68" s="6" t="s">
        <v>277</v>
      </c>
      <c r="AJ68" s="2" t="s">
        <v>234</v>
      </c>
      <c r="AK68" s="6" t="s">
        <v>278</v>
      </c>
      <c r="AL68" s="4">
        <v>33</v>
      </c>
      <c r="AM68" s="59">
        <v>44985.05879476852</v>
      </c>
      <c r="AN68" s="59" t="s">
        <v>99</v>
      </c>
      <c r="AO68" s="59" t="s">
        <v>378</v>
      </c>
      <c r="AP68" s="59" t="s">
        <v>526</v>
      </c>
      <c r="AQ68" s="98"/>
      <c r="AR68" s="98"/>
      <c r="AS68" s="98"/>
      <c r="AT68" s="98"/>
      <c r="AU68" s="98"/>
      <c r="AV68" s="98"/>
    </row>
    <row r="69" spans="1:48" ht="12" x14ac:dyDescent="0.2">
      <c r="A69" s="3">
        <v>475</v>
      </c>
      <c r="B69" s="2" t="s">
        <v>527</v>
      </c>
      <c r="C69" s="3" t="s">
        <v>528</v>
      </c>
      <c r="D69" s="3" t="s">
        <v>529</v>
      </c>
      <c r="E69" s="3" t="s">
        <v>1025</v>
      </c>
      <c r="F69" s="3" t="s">
        <v>525</v>
      </c>
      <c r="G69" s="157" t="s">
        <v>525</v>
      </c>
      <c r="H69" s="3" t="s">
        <v>509</v>
      </c>
      <c r="I69" s="3" t="s">
        <v>211</v>
      </c>
      <c r="J69" s="3" t="s">
        <v>1043</v>
      </c>
      <c r="K69" s="59" t="s">
        <v>269</v>
      </c>
      <c r="L69" s="59" t="s">
        <v>252</v>
      </c>
      <c r="M69" s="4">
        <v>54</v>
      </c>
      <c r="N69" s="4">
        <v>34</v>
      </c>
      <c r="O69" s="155">
        <f t="shared" si="7"/>
        <v>62.962962962962962</v>
      </c>
      <c r="P69" s="4">
        <v>2</v>
      </c>
      <c r="Q69" s="4">
        <v>2</v>
      </c>
      <c r="R69" s="155">
        <f t="shared" si="8"/>
        <v>100</v>
      </c>
      <c r="S69" s="4">
        <v>4</v>
      </c>
      <c r="T69" s="4">
        <v>4</v>
      </c>
      <c r="U69" s="155">
        <f t="shared" si="9"/>
        <v>100</v>
      </c>
      <c r="V69" s="4">
        <v>22</v>
      </c>
      <c r="W69" s="4">
        <v>11</v>
      </c>
      <c r="X69" s="155">
        <f t="shared" si="10"/>
        <v>50</v>
      </c>
      <c r="Y69" s="4">
        <v>18</v>
      </c>
      <c r="Z69" s="4">
        <v>12</v>
      </c>
      <c r="AA69" s="155">
        <f t="shared" si="11"/>
        <v>66.666666666666657</v>
      </c>
      <c r="AB69" s="4">
        <v>7</v>
      </c>
      <c r="AC69" s="4">
        <v>4</v>
      </c>
      <c r="AD69" s="155">
        <f t="shared" si="12"/>
        <v>57.142857142857139</v>
      </c>
      <c r="AE69" s="4">
        <v>1</v>
      </c>
      <c r="AF69" s="4">
        <v>1</v>
      </c>
      <c r="AG69" s="155">
        <f t="shared" si="13"/>
        <v>100</v>
      </c>
      <c r="AH69" s="4">
        <v>0</v>
      </c>
      <c r="AI69" s="6" t="s">
        <v>277</v>
      </c>
      <c r="AJ69" s="2" t="s">
        <v>234</v>
      </c>
      <c r="AK69" s="6" t="s">
        <v>530</v>
      </c>
      <c r="AL69" s="4">
        <v>24</v>
      </c>
      <c r="AM69" s="59">
        <v>45065.229272500001</v>
      </c>
      <c r="AN69" s="59" t="s">
        <v>531</v>
      </c>
      <c r="AO69" s="59" t="s">
        <v>271</v>
      </c>
      <c r="AP69" s="59" t="s">
        <v>309</v>
      </c>
      <c r="AQ69" s="98"/>
      <c r="AR69" s="98"/>
      <c r="AS69" s="98"/>
      <c r="AT69" s="98"/>
      <c r="AU69" s="98"/>
      <c r="AV69" s="98"/>
    </row>
    <row r="70" spans="1:48" ht="12" x14ac:dyDescent="0.2">
      <c r="A70" s="3">
        <v>292</v>
      </c>
      <c r="B70" s="2" t="s">
        <v>532</v>
      </c>
      <c r="C70" s="3" t="s">
        <v>533</v>
      </c>
      <c r="D70" s="3" t="s">
        <v>534</v>
      </c>
      <c r="E70" s="3" t="s">
        <v>1024</v>
      </c>
      <c r="F70" s="3" t="s">
        <v>508</v>
      </c>
      <c r="G70" s="3" t="s">
        <v>515</v>
      </c>
      <c r="H70" s="3" t="s">
        <v>509</v>
      </c>
      <c r="I70" s="3" t="s">
        <v>211</v>
      </c>
      <c r="J70" s="3" t="s">
        <v>1043</v>
      </c>
      <c r="K70" s="59" t="s">
        <v>269</v>
      </c>
      <c r="L70" s="59" t="s">
        <v>252</v>
      </c>
      <c r="M70" s="4">
        <v>219</v>
      </c>
      <c r="N70" s="4">
        <v>125</v>
      </c>
      <c r="O70" s="155">
        <f t="shared" si="7"/>
        <v>57.077625570776256</v>
      </c>
      <c r="P70" s="4">
        <v>7</v>
      </c>
      <c r="Q70" s="4">
        <v>4</v>
      </c>
      <c r="R70" s="155">
        <f t="shared" si="8"/>
        <v>57.142857142857139</v>
      </c>
      <c r="S70" s="4">
        <v>1</v>
      </c>
      <c r="T70" s="4">
        <v>1</v>
      </c>
      <c r="U70" s="155">
        <f t="shared" si="9"/>
        <v>100</v>
      </c>
      <c r="V70" s="4">
        <v>5</v>
      </c>
      <c r="W70" s="4">
        <v>4</v>
      </c>
      <c r="X70" s="155">
        <f t="shared" si="10"/>
        <v>80</v>
      </c>
      <c r="Y70" s="4">
        <v>83</v>
      </c>
      <c r="Z70" s="4">
        <v>52</v>
      </c>
      <c r="AA70" s="155">
        <f t="shared" si="11"/>
        <v>62.650602409638559</v>
      </c>
      <c r="AB70" s="4">
        <v>66</v>
      </c>
      <c r="AC70" s="4">
        <v>36</v>
      </c>
      <c r="AD70" s="155">
        <f t="shared" si="12"/>
        <v>54.54545454545454</v>
      </c>
      <c r="AE70" s="4">
        <v>57</v>
      </c>
      <c r="AF70" s="4">
        <v>28</v>
      </c>
      <c r="AG70" s="155">
        <f t="shared" si="13"/>
        <v>49.122807017543856</v>
      </c>
      <c r="AH70" s="4">
        <v>2</v>
      </c>
      <c r="AI70" s="6" t="s">
        <v>277</v>
      </c>
      <c r="AJ70" s="2" t="s">
        <v>234</v>
      </c>
      <c r="AK70" s="6" t="s">
        <v>278</v>
      </c>
      <c r="AL70" s="4">
        <v>87</v>
      </c>
      <c r="AM70" s="59">
        <v>44996.333918217591</v>
      </c>
      <c r="AN70" s="59" t="s">
        <v>535</v>
      </c>
      <c r="AO70" s="59" t="s">
        <v>271</v>
      </c>
      <c r="AP70" s="59" t="s">
        <v>319</v>
      </c>
      <c r="AQ70" s="98"/>
      <c r="AR70" s="98"/>
      <c r="AS70" s="98"/>
      <c r="AT70" s="98"/>
      <c r="AU70" s="98"/>
      <c r="AV70" s="98"/>
    </row>
    <row r="71" spans="1:48" ht="12" x14ac:dyDescent="0.2">
      <c r="A71" s="3">
        <v>394</v>
      </c>
      <c r="B71" s="2" t="s">
        <v>536</v>
      </c>
      <c r="C71" s="3" t="s">
        <v>537</v>
      </c>
      <c r="D71" s="3" t="s">
        <v>538</v>
      </c>
      <c r="E71" s="3" t="s">
        <v>1026</v>
      </c>
      <c r="F71" s="3" t="s">
        <v>539</v>
      </c>
      <c r="G71" s="3" t="s">
        <v>515</v>
      </c>
      <c r="H71" s="3" t="s">
        <v>509</v>
      </c>
      <c r="I71" s="3" t="s">
        <v>211</v>
      </c>
      <c r="J71" s="3" t="s">
        <v>1043</v>
      </c>
      <c r="K71" s="59" t="s">
        <v>269</v>
      </c>
      <c r="L71" s="59" t="s">
        <v>252</v>
      </c>
      <c r="M71" s="4">
        <v>38</v>
      </c>
      <c r="N71" s="4">
        <v>20</v>
      </c>
      <c r="O71" s="155">
        <f t="shared" si="7"/>
        <v>52.631578947368418</v>
      </c>
      <c r="P71" s="4">
        <v>3</v>
      </c>
      <c r="Q71" s="4">
        <v>1</v>
      </c>
      <c r="R71" s="155">
        <f t="shared" si="8"/>
        <v>33.333333333333329</v>
      </c>
      <c r="S71" s="4">
        <v>4</v>
      </c>
      <c r="T71" s="4">
        <v>4</v>
      </c>
      <c r="U71" s="155">
        <f t="shared" si="9"/>
        <v>100</v>
      </c>
      <c r="V71" s="4">
        <v>7</v>
      </c>
      <c r="W71" s="4">
        <v>3</v>
      </c>
      <c r="X71" s="155">
        <f t="shared" si="10"/>
        <v>42.857142857142854</v>
      </c>
      <c r="Y71" s="4">
        <v>15</v>
      </c>
      <c r="Z71" s="4">
        <v>6</v>
      </c>
      <c r="AA71" s="155">
        <f t="shared" si="11"/>
        <v>40</v>
      </c>
      <c r="AB71" s="4">
        <v>9</v>
      </c>
      <c r="AC71" s="4">
        <v>6</v>
      </c>
      <c r="AD71" s="155">
        <f t="shared" si="12"/>
        <v>66.666666666666657</v>
      </c>
      <c r="AE71" s="4">
        <v>0</v>
      </c>
      <c r="AF71" s="4">
        <v>0</v>
      </c>
      <c r="AG71" s="155" t="e">
        <f t="shared" si="13"/>
        <v>#DIV/0!</v>
      </c>
      <c r="AH71" s="4">
        <v>0</v>
      </c>
      <c r="AI71" s="6" t="s">
        <v>277</v>
      </c>
      <c r="AJ71" s="2" t="s">
        <v>234</v>
      </c>
      <c r="AK71" s="6" t="s">
        <v>278</v>
      </c>
      <c r="AL71" s="4">
        <v>24</v>
      </c>
      <c r="AM71" s="59">
        <v>45012.246465104166</v>
      </c>
      <c r="AN71" s="59" t="s">
        <v>83</v>
      </c>
      <c r="AO71" s="59" t="s">
        <v>540</v>
      </c>
      <c r="AP71" s="59" t="s">
        <v>280</v>
      </c>
      <c r="AQ71" s="98"/>
      <c r="AR71" s="98"/>
      <c r="AS71" s="98"/>
      <c r="AT71" s="98"/>
      <c r="AU71" s="98"/>
      <c r="AV71" s="98"/>
    </row>
    <row r="72" spans="1:48" ht="12" x14ac:dyDescent="0.2">
      <c r="A72" s="3">
        <v>12</v>
      </c>
      <c r="B72" s="2" t="s">
        <v>541</v>
      </c>
      <c r="C72" s="3" t="s">
        <v>542</v>
      </c>
      <c r="D72" s="3" t="s">
        <v>543</v>
      </c>
      <c r="E72" s="3" t="s">
        <v>1025</v>
      </c>
      <c r="F72" s="3" t="s">
        <v>525</v>
      </c>
      <c r="G72" s="3" t="s">
        <v>525</v>
      </c>
      <c r="H72" s="3" t="s">
        <v>509</v>
      </c>
      <c r="I72" s="3" t="s">
        <v>211</v>
      </c>
      <c r="J72" s="3" t="s">
        <v>1043</v>
      </c>
      <c r="K72" s="59" t="s">
        <v>269</v>
      </c>
      <c r="L72" s="59" t="s">
        <v>252</v>
      </c>
      <c r="M72" s="4">
        <v>44</v>
      </c>
      <c r="N72" s="4">
        <v>21</v>
      </c>
      <c r="O72" s="155">
        <f t="shared" si="7"/>
        <v>47.727272727272727</v>
      </c>
      <c r="P72" s="4">
        <v>4</v>
      </c>
      <c r="Q72" s="4">
        <v>3</v>
      </c>
      <c r="R72" s="155">
        <f t="shared" si="8"/>
        <v>75</v>
      </c>
      <c r="S72" s="4">
        <v>1</v>
      </c>
      <c r="T72" s="4">
        <v>1</v>
      </c>
      <c r="U72" s="155">
        <f t="shared" si="9"/>
        <v>100</v>
      </c>
      <c r="V72" s="4">
        <v>19</v>
      </c>
      <c r="W72" s="4">
        <v>6</v>
      </c>
      <c r="X72" s="155">
        <f t="shared" si="10"/>
        <v>31.578947368421051</v>
      </c>
      <c r="Y72" s="4">
        <v>16</v>
      </c>
      <c r="Z72" s="4">
        <v>9</v>
      </c>
      <c r="AA72" s="155">
        <f t="shared" si="11"/>
        <v>56.25</v>
      </c>
      <c r="AB72" s="4">
        <v>3</v>
      </c>
      <c r="AC72" s="4">
        <v>1</v>
      </c>
      <c r="AD72" s="155">
        <f t="shared" si="12"/>
        <v>33.333333333333329</v>
      </c>
      <c r="AE72" s="4">
        <v>1</v>
      </c>
      <c r="AF72" s="4">
        <v>1</v>
      </c>
      <c r="AG72" s="155">
        <f t="shared" si="13"/>
        <v>100</v>
      </c>
      <c r="AH72" s="4">
        <v>6</v>
      </c>
      <c r="AI72" s="6" t="s">
        <v>277</v>
      </c>
      <c r="AJ72" s="2" t="s">
        <v>234</v>
      </c>
      <c r="AK72" s="6" t="s">
        <v>278</v>
      </c>
      <c r="AL72" s="4">
        <v>35</v>
      </c>
      <c r="AM72" s="59">
        <v>44873.11078988426</v>
      </c>
      <c r="AN72" s="59" t="s">
        <v>544</v>
      </c>
      <c r="AO72" s="59" t="s">
        <v>304</v>
      </c>
      <c r="AP72" s="59" t="s">
        <v>379</v>
      </c>
      <c r="AQ72" s="98"/>
      <c r="AR72" s="98"/>
      <c r="AS72" s="98"/>
      <c r="AT72" s="98"/>
      <c r="AU72" s="98"/>
      <c r="AV72" s="98"/>
    </row>
    <row r="73" spans="1:48" ht="12" x14ac:dyDescent="0.2">
      <c r="A73" s="3">
        <v>413</v>
      </c>
      <c r="B73" s="2" t="s">
        <v>545</v>
      </c>
      <c r="C73" s="3" t="s">
        <v>546</v>
      </c>
      <c r="D73" s="3" t="s">
        <v>547</v>
      </c>
      <c r="E73" s="3" t="s">
        <v>1024</v>
      </c>
      <c r="F73" s="3" t="s">
        <v>508</v>
      </c>
      <c r="G73" s="3" t="s">
        <v>515</v>
      </c>
      <c r="H73" s="3" t="s">
        <v>509</v>
      </c>
      <c r="I73" s="3" t="s">
        <v>211</v>
      </c>
      <c r="J73" s="3" t="s">
        <v>1043</v>
      </c>
      <c r="K73" s="59" t="s">
        <v>269</v>
      </c>
      <c r="L73" s="59" t="s">
        <v>252</v>
      </c>
      <c r="M73" s="4">
        <v>30</v>
      </c>
      <c r="N73" s="4">
        <v>13</v>
      </c>
      <c r="O73" s="155">
        <f t="shared" si="7"/>
        <v>43.333333333333336</v>
      </c>
      <c r="P73" s="4">
        <v>3</v>
      </c>
      <c r="Q73" s="4">
        <v>2</v>
      </c>
      <c r="R73" s="155">
        <f t="shared" si="8"/>
        <v>66.666666666666657</v>
      </c>
      <c r="S73" s="4">
        <v>1</v>
      </c>
      <c r="T73" s="4">
        <v>1</v>
      </c>
      <c r="U73" s="155">
        <f t="shared" si="9"/>
        <v>100</v>
      </c>
      <c r="V73" s="4">
        <v>0</v>
      </c>
      <c r="W73" s="4">
        <v>0</v>
      </c>
      <c r="X73" s="155" t="e">
        <f t="shared" si="10"/>
        <v>#DIV/0!</v>
      </c>
      <c r="Y73" s="4">
        <v>10</v>
      </c>
      <c r="Z73" s="4">
        <v>3</v>
      </c>
      <c r="AA73" s="155">
        <f t="shared" si="11"/>
        <v>30</v>
      </c>
      <c r="AB73" s="4">
        <v>1</v>
      </c>
      <c r="AC73" s="4">
        <v>1</v>
      </c>
      <c r="AD73" s="155">
        <f t="shared" si="12"/>
        <v>100</v>
      </c>
      <c r="AE73" s="4">
        <v>15</v>
      </c>
      <c r="AF73" s="4">
        <v>6</v>
      </c>
      <c r="AG73" s="155">
        <f t="shared" si="13"/>
        <v>40</v>
      </c>
      <c r="AH73" s="4">
        <v>0</v>
      </c>
      <c r="AI73" s="6" t="s">
        <v>277</v>
      </c>
      <c r="AJ73" s="2" t="s">
        <v>234</v>
      </c>
      <c r="AK73" s="6" t="s">
        <v>278</v>
      </c>
      <c r="AL73" s="4">
        <v>26</v>
      </c>
      <c r="AM73" s="59">
        <v>45029.240220717591</v>
      </c>
      <c r="AN73" s="59" t="s">
        <v>548</v>
      </c>
      <c r="AO73" s="59" t="s">
        <v>540</v>
      </c>
      <c r="AP73" s="59" t="s">
        <v>351</v>
      </c>
      <c r="AQ73" s="98"/>
      <c r="AR73" s="98"/>
      <c r="AS73" s="98"/>
      <c r="AT73" s="98"/>
      <c r="AU73" s="98"/>
      <c r="AV73" s="98"/>
    </row>
    <row r="74" spans="1:48" ht="12" x14ac:dyDescent="0.2">
      <c r="A74" s="3">
        <v>476</v>
      </c>
      <c r="B74" s="2" t="s">
        <v>549</v>
      </c>
      <c r="C74" s="3" t="s">
        <v>550</v>
      </c>
      <c r="D74" s="3" t="s">
        <v>551</v>
      </c>
      <c r="E74" s="3" t="s">
        <v>1025</v>
      </c>
      <c r="F74" s="3" t="s">
        <v>525</v>
      </c>
      <c r="G74" s="157" t="s">
        <v>525</v>
      </c>
      <c r="H74" s="3" t="s">
        <v>509</v>
      </c>
      <c r="I74" s="3" t="s">
        <v>211</v>
      </c>
      <c r="J74" s="3" t="s">
        <v>1043</v>
      </c>
      <c r="K74" s="59" t="s">
        <v>269</v>
      </c>
      <c r="L74" s="59" t="s">
        <v>252</v>
      </c>
      <c r="M74" s="4">
        <v>48</v>
      </c>
      <c r="N74" s="4">
        <v>20</v>
      </c>
      <c r="O74" s="155">
        <f t="shared" si="7"/>
        <v>41.666666666666671</v>
      </c>
      <c r="P74" s="4">
        <v>4</v>
      </c>
      <c r="Q74" s="4">
        <v>2</v>
      </c>
      <c r="R74" s="155">
        <f t="shared" si="8"/>
        <v>50</v>
      </c>
      <c r="S74" s="4">
        <v>1</v>
      </c>
      <c r="T74" s="4">
        <v>1</v>
      </c>
      <c r="U74" s="155">
        <f t="shared" si="9"/>
        <v>100</v>
      </c>
      <c r="V74" s="4">
        <v>0</v>
      </c>
      <c r="W74" s="4">
        <v>0</v>
      </c>
      <c r="X74" s="155" t="e">
        <f t="shared" si="10"/>
        <v>#DIV/0!</v>
      </c>
      <c r="Y74" s="4">
        <v>18</v>
      </c>
      <c r="Z74" s="4">
        <v>7</v>
      </c>
      <c r="AA74" s="155">
        <f t="shared" si="11"/>
        <v>38.888888888888893</v>
      </c>
      <c r="AB74" s="4">
        <v>4</v>
      </c>
      <c r="AC74" s="4">
        <v>2</v>
      </c>
      <c r="AD74" s="155">
        <f t="shared" si="12"/>
        <v>50</v>
      </c>
      <c r="AE74" s="4">
        <v>21</v>
      </c>
      <c r="AF74" s="4">
        <v>8</v>
      </c>
      <c r="AG74" s="155">
        <f t="shared" si="13"/>
        <v>38.095238095238095</v>
      </c>
      <c r="AH74" s="4">
        <v>2</v>
      </c>
      <c r="AI74" s="6" t="s">
        <v>277</v>
      </c>
      <c r="AJ74" s="2" t="s">
        <v>234</v>
      </c>
      <c r="AK74" s="6" t="s">
        <v>278</v>
      </c>
      <c r="AL74" s="4">
        <v>43</v>
      </c>
      <c r="AM74" s="59">
        <v>45065.295889733796</v>
      </c>
      <c r="AN74" s="59" t="s">
        <v>552</v>
      </c>
      <c r="AO74" s="59" t="s">
        <v>271</v>
      </c>
      <c r="AP74" s="59" t="s">
        <v>351</v>
      </c>
      <c r="AQ74" s="98"/>
      <c r="AR74" s="98"/>
      <c r="AS74" s="98"/>
      <c r="AT74" s="98"/>
      <c r="AU74" s="98"/>
      <c r="AV74" s="98"/>
    </row>
    <row r="75" spans="1:48" ht="12" x14ac:dyDescent="0.2">
      <c r="A75" s="3">
        <v>4</v>
      </c>
      <c r="B75" s="2" t="s">
        <v>553</v>
      </c>
      <c r="C75" s="3" t="s">
        <v>554</v>
      </c>
      <c r="D75" s="3" t="s">
        <v>555</v>
      </c>
      <c r="E75" s="3" t="s">
        <v>1026</v>
      </c>
      <c r="F75" s="157" t="s">
        <v>539</v>
      </c>
      <c r="G75" s="3" t="s">
        <v>515</v>
      </c>
      <c r="H75" s="3" t="s">
        <v>509</v>
      </c>
      <c r="I75" s="3" t="s">
        <v>211</v>
      </c>
      <c r="J75" s="3" t="s">
        <v>1043</v>
      </c>
      <c r="K75" s="59" t="s">
        <v>269</v>
      </c>
      <c r="L75" s="59" t="s">
        <v>252</v>
      </c>
      <c r="M75" s="4">
        <v>42</v>
      </c>
      <c r="N75" s="4">
        <v>17</v>
      </c>
      <c r="O75" s="155">
        <f t="shared" si="7"/>
        <v>40.476190476190474</v>
      </c>
      <c r="P75" s="4">
        <v>4</v>
      </c>
      <c r="Q75" s="4">
        <v>3</v>
      </c>
      <c r="R75" s="155">
        <f t="shared" si="8"/>
        <v>75</v>
      </c>
      <c r="S75" s="4">
        <v>0</v>
      </c>
      <c r="T75" s="4">
        <v>0</v>
      </c>
      <c r="U75" s="155" t="e">
        <f t="shared" si="9"/>
        <v>#DIV/0!</v>
      </c>
      <c r="V75" s="4">
        <v>1</v>
      </c>
      <c r="W75" s="4">
        <v>0</v>
      </c>
      <c r="X75" s="155">
        <f t="shared" si="10"/>
        <v>0</v>
      </c>
      <c r="Y75" s="4">
        <v>17</v>
      </c>
      <c r="Z75" s="4">
        <v>11</v>
      </c>
      <c r="AA75" s="155">
        <f t="shared" si="11"/>
        <v>64.705882352941174</v>
      </c>
      <c r="AB75" s="4">
        <v>0</v>
      </c>
      <c r="AC75" s="4">
        <v>0</v>
      </c>
      <c r="AD75" s="155" t="e">
        <f t="shared" si="12"/>
        <v>#DIV/0!</v>
      </c>
      <c r="AE75" s="4">
        <v>20</v>
      </c>
      <c r="AF75" s="4">
        <v>3</v>
      </c>
      <c r="AG75" s="155">
        <f t="shared" si="13"/>
        <v>15</v>
      </c>
      <c r="AH75" s="4">
        <v>0</v>
      </c>
      <c r="AI75" s="6" t="s">
        <v>277</v>
      </c>
      <c r="AJ75" s="2" t="s">
        <v>234</v>
      </c>
      <c r="AK75" s="6" t="s">
        <v>323</v>
      </c>
      <c r="AL75" s="4">
        <v>24</v>
      </c>
      <c r="AM75" s="59">
        <v>44872.16358818287</v>
      </c>
      <c r="AN75" s="59" t="s">
        <v>315</v>
      </c>
      <c r="AO75" s="59" t="s">
        <v>271</v>
      </c>
      <c r="AP75" s="59" t="s">
        <v>271</v>
      </c>
      <c r="AQ75" s="98"/>
      <c r="AR75" s="98"/>
      <c r="AS75" s="98"/>
      <c r="AT75" s="98"/>
      <c r="AU75" s="98"/>
      <c r="AV75" s="98"/>
    </row>
    <row r="76" spans="1:48" ht="12" x14ac:dyDescent="0.2">
      <c r="A76" s="3">
        <v>287</v>
      </c>
      <c r="B76" s="2" t="s">
        <v>556</v>
      </c>
      <c r="C76" s="3" t="s">
        <v>557</v>
      </c>
      <c r="D76" s="3" t="s">
        <v>558</v>
      </c>
      <c r="E76" s="3" t="s">
        <v>1024</v>
      </c>
      <c r="F76" s="3" t="s">
        <v>508</v>
      </c>
      <c r="G76" s="3" t="s">
        <v>515</v>
      </c>
      <c r="H76" s="3" t="s">
        <v>509</v>
      </c>
      <c r="I76" s="3" t="s">
        <v>211</v>
      </c>
      <c r="J76" s="3" t="s">
        <v>1043</v>
      </c>
      <c r="K76" s="59" t="s">
        <v>269</v>
      </c>
      <c r="L76" s="59" t="s">
        <v>252</v>
      </c>
      <c r="M76" s="4">
        <v>141</v>
      </c>
      <c r="N76" s="4">
        <v>56</v>
      </c>
      <c r="O76" s="155">
        <f t="shared" si="7"/>
        <v>39.716312056737593</v>
      </c>
      <c r="P76" s="4">
        <v>0</v>
      </c>
      <c r="Q76" s="4">
        <v>0</v>
      </c>
      <c r="R76" s="155" t="e">
        <f t="shared" si="8"/>
        <v>#DIV/0!</v>
      </c>
      <c r="S76" s="4">
        <v>0</v>
      </c>
      <c r="T76" s="4">
        <v>0</v>
      </c>
      <c r="U76" s="155" t="e">
        <f t="shared" si="9"/>
        <v>#DIV/0!</v>
      </c>
      <c r="V76" s="4">
        <v>0</v>
      </c>
      <c r="W76" s="4">
        <v>0</v>
      </c>
      <c r="X76" s="155" t="e">
        <f t="shared" si="10"/>
        <v>#DIV/0!</v>
      </c>
      <c r="Y76" s="4">
        <v>0</v>
      </c>
      <c r="Z76" s="4">
        <v>0</v>
      </c>
      <c r="AA76" s="155" t="e">
        <f t="shared" si="11"/>
        <v>#DIV/0!</v>
      </c>
      <c r="AB76" s="4">
        <v>141</v>
      </c>
      <c r="AC76" s="4">
        <v>56</v>
      </c>
      <c r="AD76" s="155">
        <f t="shared" si="12"/>
        <v>39.716312056737593</v>
      </c>
      <c r="AE76" s="4">
        <v>0</v>
      </c>
      <c r="AF76" s="4">
        <v>0</v>
      </c>
      <c r="AG76" s="155" t="e">
        <f t="shared" si="13"/>
        <v>#DIV/0!</v>
      </c>
      <c r="AH76" s="4">
        <v>0</v>
      </c>
      <c r="AI76" s="6" t="s">
        <v>277</v>
      </c>
      <c r="AJ76" s="2" t="s">
        <v>234</v>
      </c>
      <c r="AK76" s="6" t="s">
        <v>278</v>
      </c>
      <c r="AL76" s="4">
        <v>100</v>
      </c>
      <c r="AM76" s="59">
        <v>44994.156566168982</v>
      </c>
      <c r="AN76" s="59" t="s">
        <v>324</v>
      </c>
      <c r="AO76" s="59" t="s">
        <v>271</v>
      </c>
      <c r="AP76" s="59" t="s">
        <v>271</v>
      </c>
      <c r="AQ76" s="98"/>
      <c r="AR76" s="98"/>
      <c r="AS76" s="98"/>
      <c r="AT76" s="98"/>
      <c r="AU76" s="98"/>
      <c r="AV76" s="98"/>
    </row>
    <row r="77" spans="1:48" ht="12" x14ac:dyDescent="0.2">
      <c r="A77" s="3">
        <v>347</v>
      </c>
      <c r="B77" s="2" t="s">
        <v>559</v>
      </c>
      <c r="C77" s="3" t="s">
        <v>560</v>
      </c>
      <c r="D77" s="3" t="s">
        <v>561</v>
      </c>
      <c r="E77" s="3" t="s">
        <v>1027</v>
      </c>
      <c r="F77" s="3" t="s">
        <v>562</v>
      </c>
      <c r="G77" s="3" t="s">
        <v>562</v>
      </c>
      <c r="H77" s="3" t="s">
        <v>563</v>
      </c>
      <c r="I77" s="3" t="s">
        <v>207</v>
      </c>
      <c r="J77" s="3" t="s">
        <v>1044</v>
      </c>
      <c r="K77" s="59" t="s">
        <v>269</v>
      </c>
      <c r="L77" s="59" t="s">
        <v>253</v>
      </c>
      <c r="M77" s="4">
        <v>7</v>
      </c>
      <c r="N77" s="4">
        <v>7</v>
      </c>
      <c r="O77" s="155">
        <f t="shared" si="7"/>
        <v>100</v>
      </c>
      <c r="P77" s="4">
        <v>0</v>
      </c>
      <c r="Q77" s="4">
        <v>0</v>
      </c>
      <c r="R77" s="155" t="e">
        <f t="shared" si="8"/>
        <v>#DIV/0!</v>
      </c>
      <c r="S77" s="4">
        <v>0</v>
      </c>
      <c r="T77" s="4">
        <v>0</v>
      </c>
      <c r="U77" s="155" t="e">
        <f t="shared" si="9"/>
        <v>#DIV/0!</v>
      </c>
      <c r="V77" s="4">
        <v>0</v>
      </c>
      <c r="W77" s="4">
        <v>0</v>
      </c>
      <c r="X77" s="155" t="e">
        <f t="shared" si="10"/>
        <v>#DIV/0!</v>
      </c>
      <c r="Y77" s="4">
        <v>5</v>
      </c>
      <c r="Z77" s="4">
        <v>5</v>
      </c>
      <c r="AA77" s="155">
        <f t="shared" si="11"/>
        <v>100</v>
      </c>
      <c r="AB77" s="4">
        <v>2</v>
      </c>
      <c r="AC77" s="4">
        <v>2</v>
      </c>
      <c r="AD77" s="155">
        <f t="shared" si="12"/>
        <v>100</v>
      </c>
      <c r="AE77" s="4">
        <v>0</v>
      </c>
      <c r="AF77" s="4">
        <v>0</v>
      </c>
      <c r="AG77" s="155" t="e">
        <f t="shared" si="13"/>
        <v>#DIV/0!</v>
      </c>
      <c r="AH77" s="4">
        <v>0</v>
      </c>
      <c r="AI77" s="6" t="s">
        <v>277</v>
      </c>
      <c r="AJ77" s="2" t="s">
        <v>234</v>
      </c>
      <c r="AK77" s="6" t="s">
        <v>278</v>
      </c>
      <c r="AL77" s="4">
        <v>8</v>
      </c>
      <c r="AM77" s="59">
        <v>44999.365421666669</v>
      </c>
      <c r="AN77" s="59" t="s">
        <v>564</v>
      </c>
      <c r="AO77" s="59" t="s">
        <v>271</v>
      </c>
      <c r="AP77" s="59" t="s">
        <v>565</v>
      </c>
      <c r="AQ77" s="98"/>
      <c r="AR77" s="98"/>
      <c r="AS77" s="98"/>
      <c r="AT77" s="98"/>
      <c r="AU77" s="98"/>
      <c r="AV77" s="98"/>
    </row>
    <row r="78" spans="1:48" ht="12" x14ac:dyDescent="0.2">
      <c r="A78" s="3">
        <v>356</v>
      </c>
      <c r="B78" s="2" t="s">
        <v>566</v>
      </c>
      <c r="C78" s="3" t="s">
        <v>567</v>
      </c>
      <c r="D78" s="3" t="s">
        <v>568</v>
      </c>
      <c r="E78" s="3" t="s">
        <v>1028</v>
      </c>
      <c r="F78" s="3" t="s">
        <v>569</v>
      </c>
      <c r="G78" s="3" t="s">
        <v>569</v>
      </c>
      <c r="H78" s="3" t="s">
        <v>563</v>
      </c>
      <c r="I78" s="3" t="s">
        <v>207</v>
      </c>
      <c r="J78" s="3" t="s">
        <v>1044</v>
      </c>
      <c r="K78" s="59" t="s">
        <v>269</v>
      </c>
      <c r="L78" s="59" t="s">
        <v>253</v>
      </c>
      <c r="M78" s="4">
        <v>4</v>
      </c>
      <c r="N78" s="4">
        <v>4</v>
      </c>
      <c r="O78" s="155">
        <f t="shared" si="7"/>
        <v>100</v>
      </c>
      <c r="P78" s="4">
        <v>0</v>
      </c>
      <c r="Q78" s="4">
        <v>0</v>
      </c>
      <c r="R78" s="155" t="e">
        <f t="shared" si="8"/>
        <v>#DIV/0!</v>
      </c>
      <c r="S78" s="4">
        <v>0</v>
      </c>
      <c r="T78" s="4">
        <v>0</v>
      </c>
      <c r="U78" s="155" t="e">
        <f t="shared" si="9"/>
        <v>#DIV/0!</v>
      </c>
      <c r="V78" s="4">
        <v>0</v>
      </c>
      <c r="W78" s="4">
        <v>0</v>
      </c>
      <c r="X78" s="155" t="e">
        <f t="shared" si="10"/>
        <v>#DIV/0!</v>
      </c>
      <c r="Y78" s="4">
        <v>2</v>
      </c>
      <c r="Z78" s="4">
        <v>2</v>
      </c>
      <c r="AA78" s="155">
        <f t="shared" si="11"/>
        <v>100</v>
      </c>
      <c r="AB78" s="4">
        <v>2</v>
      </c>
      <c r="AC78" s="4">
        <v>2</v>
      </c>
      <c r="AD78" s="155">
        <f t="shared" si="12"/>
        <v>100</v>
      </c>
      <c r="AE78" s="4">
        <v>0</v>
      </c>
      <c r="AF78" s="4">
        <v>0</v>
      </c>
      <c r="AG78" s="155" t="e">
        <f t="shared" si="13"/>
        <v>#DIV/0!</v>
      </c>
      <c r="AH78" s="4">
        <v>0</v>
      </c>
      <c r="AI78" s="6" t="s">
        <v>277</v>
      </c>
      <c r="AJ78" s="2" t="s">
        <v>234</v>
      </c>
      <c r="AK78" s="6" t="s">
        <v>270</v>
      </c>
      <c r="AL78" s="4">
        <v>7</v>
      </c>
      <c r="AM78" s="59">
        <v>44999.450858854165</v>
      </c>
      <c r="AN78" s="59" t="s">
        <v>564</v>
      </c>
      <c r="AO78" s="59" t="s">
        <v>271</v>
      </c>
      <c r="AP78" s="59" t="s">
        <v>565</v>
      </c>
      <c r="AQ78" s="98"/>
      <c r="AR78" s="98"/>
      <c r="AS78" s="98"/>
      <c r="AT78" s="98"/>
      <c r="AU78" s="98"/>
      <c r="AV78" s="98"/>
    </row>
    <row r="79" spans="1:48" ht="12" x14ac:dyDescent="0.2">
      <c r="A79" s="3">
        <v>328</v>
      </c>
      <c r="B79" s="2" t="s">
        <v>570</v>
      </c>
      <c r="C79" s="3" t="s">
        <v>571</v>
      </c>
      <c r="D79" s="3" t="s">
        <v>572</v>
      </c>
      <c r="E79" s="3" t="s">
        <v>1029</v>
      </c>
      <c r="F79" s="3" t="s">
        <v>573</v>
      </c>
      <c r="G79" s="3" t="s">
        <v>573</v>
      </c>
      <c r="H79" s="3" t="s">
        <v>563</v>
      </c>
      <c r="I79" s="3" t="s">
        <v>207</v>
      </c>
      <c r="J79" s="3" t="s">
        <v>1044</v>
      </c>
      <c r="K79" s="59" t="s">
        <v>269</v>
      </c>
      <c r="L79" s="59" t="s">
        <v>253</v>
      </c>
      <c r="M79" s="4">
        <v>30</v>
      </c>
      <c r="N79" s="4">
        <v>28</v>
      </c>
      <c r="O79" s="155">
        <f t="shared" si="7"/>
        <v>93.333333333333329</v>
      </c>
      <c r="P79" s="4">
        <v>3</v>
      </c>
      <c r="Q79" s="4">
        <v>3</v>
      </c>
      <c r="R79" s="155">
        <f t="shared" si="8"/>
        <v>100</v>
      </c>
      <c r="S79" s="4">
        <v>0</v>
      </c>
      <c r="T79" s="4">
        <v>0</v>
      </c>
      <c r="U79" s="155" t="e">
        <f t="shared" si="9"/>
        <v>#DIV/0!</v>
      </c>
      <c r="V79" s="4">
        <v>1</v>
      </c>
      <c r="W79" s="4">
        <v>1</v>
      </c>
      <c r="X79" s="155">
        <f t="shared" si="10"/>
        <v>100</v>
      </c>
      <c r="Y79" s="4">
        <v>12</v>
      </c>
      <c r="Z79" s="4">
        <v>11</v>
      </c>
      <c r="AA79" s="155">
        <f t="shared" si="11"/>
        <v>91.666666666666657</v>
      </c>
      <c r="AB79" s="4">
        <v>14</v>
      </c>
      <c r="AC79" s="4">
        <v>13</v>
      </c>
      <c r="AD79" s="155">
        <f t="shared" si="12"/>
        <v>92.857142857142861</v>
      </c>
      <c r="AE79" s="4">
        <v>0</v>
      </c>
      <c r="AF79" s="4">
        <v>0</v>
      </c>
      <c r="AG79" s="155" t="e">
        <f t="shared" si="13"/>
        <v>#DIV/0!</v>
      </c>
      <c r="AH79" s="4">
        <v>0</v>
      </c>
      <c r="AI79" s="6" t="s">
        <v>277</v>
      </c>
      <c r="AJ79" s="2" t="s">
        <v>234</v>
      </c>
      <c r="AK79" s="6" t="s">
        <v>278</v>
      </c>
      <c r="AL79" s="4" t="s">
        <v>69</v>
      </c>
      <c r="AM79" s="59">
        <v>44999.25896353009</v>
      </c>
      <c r="AN79" s="59" t="s">
        <v>564</v>
      </c>
      <c r="AO79" s="59" t="s">
        <v>271</v>
      </c>
      <c r="AP79" s="59" t="s">
        <v>565</v>
      </c>
      <c r="AQ79" s="98"/>
      <c r="AR79" s="98"/>
      <c r="AS79" s="98"/>
      <c r="AT79" s="98"/>
      <c r="AU79" s="98"/>
      <c r="AV79" s="98"/>
    </row>
    <row r="80" spans="1:48" ht="12" x14ac:dyDescent="0.2">
      <c r="A80" s="3">
        <v>345</v>
      </c>
      <c r="B80" s="2" t="s">
        <v>35</v>
      </c>
      <c r="C80" s="3" t="s">
        <v>574</v>
      </c>
      <c r="D80" s="3" t="s">
        <v>69</v>
      </c>
      <c r="E80" s="3" t="s">
        <v>1027</v>
      </c>
      <c r="F80" s="3" t="s">
        <v>562</v>
      </c>
      <c r="G80" s="3" t="s">
        <v>562</v>
      </c>
      <c r="H80" s="3" t="s">
        <v>563</v>
      </c>
      <c r="I80" s="3" t="s">
        <v>207</v>
      </c>
      <c r="J80" s="3" t="s">
        <v>1044</v>
      </c>
      <c r="K80" s="59" t="s">
        <v>269</v>
      </c>
      <c r="L80" s="59" t="s">
        <v>253</v>
      </c>
      <c r="M80" s="4">
        <v>7</v>
      </c>
      <c r="N80" s="4">
        <v>6</v>
      </c>
      <c r="O80" s="155">
        <f t="shared" si="7"/>
        <v>85.714285714285708</v>
      </c>
      <c r="P80" s="4">
        <v>0</v>
      </c>
      <c r="Q80" s="4">
        <v>0</v>
      </c>
      <c r="R80" s="155" t="e">
        <f t="shared" si="8"/>
        <v>#DIV/0!</v>
      </c>
      <c r="S80" s="4">
        <v>0</v>
      </c>
      <c r="T80" s="4">
        <v>0</v>
      </c>
      <c r="U80" s="155" t="e">
        <f t="shared" si="9"/>
        <v>#DIV/0!</v>
      </c>
      <c r="V80" s="4">
        <v>0</v>
      </c>
      <c r="W80" s="4">
        <v>0</v>
      </c>
      <c r="X80" s="155" t="e">
        <f t="shared" si="10"/>
        <v>#DIV/0!</v>
      </c>
      <c r="Y80" s="4">
        <v>6</v>
      </c>
      <c r="Z80" s="4">
        <v>5</v>
      </c>
      <c r="AA80" s="155">
        <f t="shared" si="11"/>
        <v>83.333333333333343</v>
      </c>
      <c r="AB80" s="4">
        <v>1</v>
      </c>
      <c r="AC80" s="4">
        <v>1</v>
      </c>
      <c r="AD80" s="155">
        <f t="shared" si="12"/>
        <v>100</v>
      </c>
      <c r="AE80" s="4">
        <v>0</v>
      </c>
      <c r="AF80" s="4">
        <v>0</v>
      </c>
      <c r="AG80" s="155" t="e">
        <f t="shared" si="13"/>
        <v>#DIV/0!</v>
      </c>
      <c r="AH80" s="4">
        <v>0</v>
      </c>
      <c r="AI80" s="6" t="s">
        <v>277</v>
      </c>
      <c r="AJ80" s="2" t="s">
        <v>234</v>
      </c>
      <c r="AK80" s="6" t="s">
        <v>270</v>
      </c>
      <c r="AL80" s="4" t="s">
        <v>69</v>
      </c>
      <c r="AM80" s="59">
        <v>44999.361348726852</v>
      </c>
      <c r="AN80" s="59" t="s">
        <v>564</v>
      </c>
      <c r="AO80" s="59" t="s">
        <v>271</v>
      </c>
      <c r="AP80" s="59" t="s">
        <v>565</v>
      </c>
      <c r="AQ80" s="98"/>
      <c r="AR80" s="98"/>
      <c r="AS80" s="98"/>
      <c r="AT80" s="98"/>
      <c r="AU80" s="98"/>
      <c r="AV80" s="98"/>
    </row>
    <row r="81" spans="1:48" ht="12" x14ac:dyDescent="0.2">
      <c r="A81" s="3">
        <v>351</v>
      </c>
      <c r="B81" s="2" t="s">
        <v>575</v>
      </c>
      <c r="C81" s="3" t="s">
        <v>576</v>
      </c>
      <c r="D81" s="3" t="s">
        <v>577</v>
      </c>
      <c r="E81" s="3" t="s">
        <v>1028</v>
      </c>
      <c r="F81" s="3" t="s">
        <v>569</v>
      </c>
      <c r="G81" s="3" t="s">
        <v>569</v>
      </c>
      <c r="H81" s="3" t="s">
        <v>563</v>
      </c>
      <c r="I81" s="3" t="s">
        <v>207</v>
      </c>
      <c r="J81" s="3" t="s">
        <v>1044</v>
      </c>
      <c r="K81" s="59" t="s">
        <v>269</v>
      </c>
      <c r="L81" s="59" t="s">
        <v>253</v>
      </c>
      <c r="M81" s="4">
        <v>34</v>
      </c>
      <c r="N81" s="4">
        <v>27</v>
      </c>
      <c r="O81" s="155">
        <f t="shared" si="7"/>
        <v>79.411764705882348</v>
      </c>
      <c r="P81" s="4">
        <v>2</v>
      </c>
      <c r="Q81" s="4">
        <v>2</v>
      </c>
      <c r="R81" s="155">
        <f t="shared" si="8"/>
        <v>100</v>
      </c>
      <c r="S81" s="4">
        <v>0</v>
      </c>
      <c r="T81" s="4">
        <v>0</v>
      </c>
      <c r="U81" s="155" t="e">
        <f t="shared" si="9"/>
        <v>#DIV/0!</v>
      </c>
      <c r="V81" s="4">
        <v>0</v>
      </c>
      <c r="W81" s="4">
        <v>0</v>
      </c>
      <c r="X81" s="155" t="e">
        <f t="shared" si="10"/>
        <v>#DIV/0!</v>
      </c>
      <c r="Y81" s="4">
        <v>11</v>
      </c>
      <c r="Z81" s="4">
        <v>7</v>
      </c>
      <c r="AA81" s="155">
        <f t="shared" si="11"/>
        <v>63.636363636363633</v>
      </c>
      <c r="AB81" s="4">
        <v>9</v>
      </c>
      <c r="AC81" s="4">
        <v>6</v>
      </c>
      <c r="AD81" s="155">
        <f t="shared" si="12"/>
        <v>66.666666666666657</v>
      </c>
      <c r="AE81" s="4">
        <v>12</v>
      </c>
      <c r="AF81" s="4">
        <v>12</v>
      </c>
      <c r="AG81" s="155">
        <f t="shared" si="13"/>
        <v>100</v>
      </c>
      <c r="AH81" s="4">
        <v>0</v>
      </c>
      <c r="AI81" s="6" t="s">
        <v>277</v>
      </c>
      <c r="AJ81" s="2" t="s">
        <v>234</v>
      </c>
      <c r="AK81" s="6" t="s">
        <v>278</v>
      </c>
      <c r="AL81" s="4">
        <v>17</v>
      </c>
      <c r="AM81" s="59">
        <v>44999.437408796293</v>
      </c>
      <c r="AN81" s="59" t="s">
        <v>564</v>
      </c>
      <c r="AO81" s="59" t="s">
        <v>271</v>
      </c>
      <c r="AP81" s="59" t="s">
        <v>565</v>
      </c>
      <c r="AQ81" s="98"/>
      <c r="AR81" s="98"/>
      <c r="AS81" s="98"/>
      <c r="AT81" s="98"/>
      <c r="AU81" s="98"/>
      <c r="AV81" s="98"/>
    </row>
    <row r="82" spans="1:48" ht="12" x14ac:dyDescent="0.2">
      <c r="A82" s="3">
        <v>323</v>
      </c>
      <c r="B82" s="2" t="s">
        <v>578</v>
      </c>
      <c r="C82" s="3" t="s">
        <v>579</v>
      </c>
      <c r="D82" s="3" t="s">
        <v>580</v>
      </c>
      <c r="E82" s="3" t="s">
        <v>1030</v>
      </c>
      <c r="F82" s="3" t="s">
        <v>581</v>
      </c>
      <c r="G82" s="3" t="s">
        <v>472</v>
      </c>
      <c r="H82" s="3" t="s">
        <v>563</v>
      </c>
      <c r="I82" s="3" t="s">
        <v>207</v>
      </c>
      <c r="J82" s="3" t="s">
        <v>1044</v>
      </c>
      <c r="K82" s="59" t="s">
        <v>269</v>
      </c>
      <c r="L82" s="59" t="s">
        <v>253</v>
      </c>
      <c r="M82" s="4">
        <v>9</v>
      </c>
      <c r="N82" s="4">
        <v>7</v>
      </c>
      <c r="O82" s="155">
        <f t="shared" si="7"/>
        <v>77.777777777777786</v>
      </c>
      <c r="P82" s="4">
        <v>0</v>
      </c>
      <c r="Q82" s="4">
        <v>0</v>
      </c>
      <c r="R82" s="155" t="e">
        <f t="shared" si="8"/>
        <v>#DIV/0!</v>
      </c>
      <c r="S82" s="4">
        <v>0</v>
      </c>
      <c r="T82" s="4">
        <v>0</v>
      </c>
      <c r="U82" s="155" t="e">
        <f t="shared" si="9"/>
        <v>#DIV/0!</v>
      </c>
      <c r="V82" s="4">
        <v>0</v>
      </c>
      <c r="W82" s="4">
        <v>0</v>
      </c>
      <c r="X82" s="155" t="e">
        <f t="shared" si="10"/>
        <v>#DIV/0!</v>
      </c>
      <c r="Y82" s="4">
        <v>7</v>
      </c>
      <c r="Z82" s="4">
        <v>5</v>
      </c>
      <c r="AA82" s="155">
        <f t="shared" si="11"/>
        <v>71.428571428571431</v>
      </c>
      <c r="AB82" s="4">
        <v>2</v>
      </c>
      <c r="AC82" s="4">
        <v>2</v>
      </c>
      <c r="AD82" s="155">
        <f t="shared" si="12"/>
        <v>100</v>
      </c>
      <c r="AE82" s="4">
        <v>0</v>
      </c>
      <c r="AF82" s="4">
        <v>0</v>
      </c>
      <c r="AG82" s="155" t="e">
        <f t="shared" si="13"/>
        <v>#DIV/0!</v>
      </c>
      <c r="AH82" s="4">
        <v>0</v>
      </c>
      <c r="AI82" s="6" t="s">
        <v>277</v>
      </c>
      <c r="AJ82" s="2" t="s">
        <v>234</v>
      </c>
      <c r="AK82" s="6" t="s">
        <v>270</v>
      </c>
      <c r="AL82" s="4">
        <v>9</v>
      </c>
      <c r="AM82" s="59">
        <v>44999.242347013889</v>
      </c>
      <c r="AN82" s="59" t="s">
        <v>564</v>
      </c>
      <c r="AO82" s="59" t="s">
        <v>271</v>
      </c>
      <c r="AP82" s="59" t="s">
        <v>565</v>
      </c>
      <c r="AQ82" s="98"/>
      <c r="AR82" s="98"/>
      <c r="AS82" s="98"/>
      <c r="AT82" s="98"/>
      <c r="AU82" s="98"/>
      <c r="AV82" s="98"/>
    </row>
    <row r="83" spans="1:48" ht="12" x14ac:dyDescent="0.2">
      <c r="A83" s="3">
        <v>352</v>
      </c>
      <c r="B83" s="2" t="s">
        <v>582</v>
      </c>
      <c r="C83" s="3" t="s">
        <v>583</v>
      </c>
      <c r="D83" s="3" t="s">
        <v>584</v>
      </c>
      <c r="E83" s="3" t="s">
        <v>1028</v>
      </c>
      <c r="F83" s="3" t="s">
        <v>569</v>
      </c>
      <c r="G83" s="3" t="s">
        <v>569</v>
      </c>
      <c r="H83" s="3" t="s">
        <v>563</v>
      </c>
      <c r="I83" s="3" t="s">
        <v>207</v>
      </c>
      <c r="J83" s="3" t="s">
        <v>1044</v>
      </c>
      <c r="K83" s="59" t="s">
        <v>269</v>
      </c>
      <c r="L83" s="59" t="s">
        <v>253</v>
      </c>
      <c r="M83" s="4">
        <v>103</v>
      </c>
      <c r="N83" s="4">
        <v>80</v>
      </c>
      <c r="O83" s="155">
        <f t="shared" si="7"/>
        <v>77.669902912621353</v>
      </c>
      <c r="P83" s="4">
        <v>4</v>
      </c>
      <c r="Q83" s="4">
        <v>4</v>
      </c>
      <c r="R83" s="155">
        <f t="shared" si="8"/>
        <v>100</v>
      </c>
      <c r="S83" s="4">
        <v>0</v>
      </c>
      <c r="T83" s="4">
        <v>0</v>
      </c>
      <c r="U83" s="155" t="e">
        <f t="shared" si="9"/>
        <v>#DIV/0!</v>
      </c>
      <c r="V83" s="4">
        <v>4</v>
      </c>
      <c r="W83" s="4">
        <v>4</v>
      </c>
      <c r="X83" s="155">
        <f t="shared" si="10"/>
        <v>100</v>
      </c>
      <c r="Y83" s="4">
        <v>39</v>
      </c>
      <c r="Z83" s="4">
        <v>32</v>
      </c>
      <c r="AA83" s="155">
        <f t="shared" si="11"/>
        <v>82.051282051282044</v>
      </c>
      <c r="AB83" s="4">
        <v>39</v>
      </c>
      <c r="AC83" s="4">
        <v>27</v>
      </c>
      <c r="AD83" s="155">
        <f t="shared" si="12"/>
        <v>69.230769230769226</v>
      </c>
      <c r="AE83" s="4">
        <v>17</v>
      </c>
      <c r="AF83" s="4">
        <v>13</v>
      </c>
      <c r="AG83" s="155">
        <f t="shared" si="13"/>
        <v>76.470588235294116</v>
      </c>
      <c r="AH83" s="4">
        <v>0</v>
      </c>
      <c r="AI83" s="6" t="s">
        <v>277</v>
      </c>
      <c r="AJ83" s="2" t="s">
        <v>234</v>
      </c>
      <c r="AK83" s="6" t="s">
        <v>278</v>
      </c>
      <c r="AL83" s="4">
        <v>63</v>
      </c>
      <c r="AM83" s="59">
        <v>44999.439223414352</v>
      </c>
      <c r="AN83" s="59" t="s">
        <v>564</v>
      </c>
      <c r="AO83" s="59" t="s">
        <v>271</v>
      </c>
      <c r="AP83" s="59" t="s">
        <v>565</v>
      </c>
      <c r="AQ83" s="98"/>
      <c r="AR83" s="98"/>
      <c r="AS83" s="98"/>
      <c r="AT83" s="98"/>
      <c r="AU83" s="98"/>
      <c r="AV83" s="98"/>
    </row>
    <row r="84" spans="1:48" ht="12" x14ac:dyDescent="0.2">
      <c r="A84" s="3">
        <v>353</v>
      </c>
      <c r="B84" s="2" t="s">
        <v>585</v>
      </c>
      <c r="C84" s="3" t="s">
        <v>586</v>
      </c>
      <c r="D84" s="3" t="s">
        <v>587</v>
      </c>
      <c r="E84" s="3" t="s">
        <v>1028</v>
      </c>
      <c r="F84" s="3" t="s">
        <v>588</v>
      </c>
      <c r="G84" s="3" t="s">
        <v>588</v>
      </c>
      <c r="H84" s="3" t="s">
        <v>563</v>
      </c>
      <c r="I84" s="3" t="s">
        <v>207</v>
      </c>
      <c r="J84" s="3" t="s">
        <v>1044</v>
      </c>
      <c r="K84" s="59" t="s">
        <v>269</v>
      </c>
      <c r="L84" s="59" t="s">
        <v>253</v>
      </c>
      <c r="M84" s="4">
        <v>24</v>
      </c>
      <c r="N84" s="4">
        <v>18</v>
      </c>
      <c r="O84" s="155">
        <f t="shared" si="7"/>
        <v>75</v>
      </c>
      <c r="P84" s="4">
        <v>3</v>
      </c>
      <c r="Q84" s="4">
        <v>3</v>
      </c>
      <c r="R84" s="155">
        <f t="shared" si="8"/>
        <v>100</v>
      </c>
      <c r="S84" s="4">
        <v>0</v>
      </c>
      <c r="T84" s="4">
        <v>0</v>
      </c>
      <c r="U84" s="155" t="e">
        <f t="shared" si="9"/>
        <v>#DIV/0!</v>
      </c>
      <c r="V84" s="4">
        <v>0</v>
      </c>
      <c r="W84" s="4">
        <v>0</v>
      </c>
      <c r="X84" s="155" t="e">
        <f t="shared" si="10"/>
        <v>#DIV/0!</v>
      </c>
      <c r="Y84" s="4">
        <v>11</v>
      </c>
      <c r="Z84" s="4">
        <v>9</v>
      </c>
      <c r="AA84" s="155">
        <f t="shared" si="11"/>
        <v>81.818181818181827</v>
      </c>
      <c r="AB84" s="4">
        <v>10</v>
      </c>
      <c r="AC84" s="4">
        <v>6</v>
      </c>
      <c r="AD84" s="155">
        <f t="shared" si="12"/>
        <v>60</v>
      </c>
      <c r="AE84" s="4">
        <v>0</v>
      </c>
      <c r="AF84" s="4">
        <v>0</v>
      </c>
      <c r="AG84" s="155" t="e">
        <f t="shared" si="13"/>
        <v>#DIV/0!</v>
      </c>
      <c r="AH84" s="4">
        <v>0</v>
      </c>
      <c r="AI84" s="6" t="s">
        <v>277</v>
      </c>
      <c r="AJ84" s="2" t="s">
        <v>234</v>
      </c>
      <c r="AK84" s="6" t="s">
        <v>278</v>
      </c>
      <c r="AL84" s="4">
        <v>18</v>
      </c>
      <c r="AM84" s="59">
        <v>44999.440968275463</v>
      </c>
      <c r="AN84" s="59" t="s">
        <v>564</v>
      </c>
      <c r="AO84" s="59" t="s">
        <v>271</v>
      </c>
      <c r="AP84" s="59" t="s">
        <v>565</v>
      </c>
      <c r="AQ84" s="98"/>
      <c r="AR84" s="98"/>
      <c r="AS84" s="98"/>
      <c r="AT84" s="98"/>
      <c r="AU84" s="98"/>
      <c r="AV84" s="98"/>
    </row>
    <row r="85" spans="1:48" ht="12" x14ac:dyDescent="0.2">
      <c r="A85" s="3">
        <v>317</v>
      </c>
      <c r="B85" s="2" t="s">
        <v>589</v>
      </c>
      <c r="C85" s="3" t="s">
        <v>590</v>
      </c>
      <c r="D85" s="3" t="s">
        <v>591</v>
      </c>
      <c r="E85" s="3" t="s">
        <v>1030</v>
      </c>
      <c r="F85" s="3" t="s">
        <v>581</v>
      </c>
      <c r="G85" s="3" t="s">
        <v>472</v>
      </c>
      <c r="H85" s="3" t="s">
        <v>563</v>
      </c>
      <c r="I85" s="3" t="s">
        <v>207</v>
      </c>
      <c r="J85" s="3" t="s">
        <v>1044</v>
      </c>
      <c r="K85" s="59" t="s">
        <v>269</v>
      </c>
      <c r="L85" s="59" t="s">
        <v>253</v>
      </c>
      <c r="M85" s="4">
        <v>142</v>
      </c>
      <c r="N85" s="4">
        <v>103</v>
      </c>
      <c r="O85" s="155">
        <f t="shared" si="7"/>
        <v>72.535211267605632</v>
      </c>
      <c r="P85" s="4">
        <v>8</v>
      </c>
      <c r="Q85" s="4">
        <v>5</v>
      </c>
      <c r="R85" s="155">
        <f t="shared" si="8"/>
        <v>62.5</v>
      </c>
      <c r="S85" s="4">
        <v>3</v>
      </c>
      <c r="T85" s="4">
        <v>0</v>
      </c>
      <c r="U85" s="155">
        <f t="shared" si="9"/>
        <v>0</v>
      </c>
      <c r="V85" s="4">
        <v>6</v>
      </c>
      <c r="W85" s="4">
        <v>5</v>
      </c>
      <c r="X85" s="155">
        <f t="shared" si="10"/>
        <v>83.333333333333343</v>
      </c>
      <c r="Y85" s="4">
        <v>57</v>
      </c>
      <c r="Z85" s="4">
        <v>40</v>
      </c>
      <c r="AA85" s="155">
        <f t="shared" si="11"/>
        <v>70.175438596491219</v>
      </c>
      <c r="AB85" s="4">
        <v>62</v>
      </c>
      <c r="AC85" s="4">
        <v>47</v>
      </c>
      <c r="AD85" s="155">
        <f t="shared" si="12"/>
        <v>75.806451612903231</v>
      </c>
      <c r="AE85" s="4">
        <v>6</v>
      </c>
      <c r="AF85" s="4">
        <v>6</v>
      </c>
      <c r="AG85" s="155">
        <f t="shared" si="13"/>
        <v>100</v>
      </c>
      <c r="AH85" s="4">
        <v>0</v>
      </c>
      <c r="AI85" s="6" t="s">
        <v>277</v>
      </c>
      <c r="AJ85" s="2" t="s">
        <v>234</v>
      </c>
      <c r="AK85" s="6" t="s">
        <v>278</v>
      </c>
      <c r="AL85" s="4">
        <v>99</v>
      </c>
      <c r="AM85" s="59">
        <v>44999.196828449072</v>
      </c>
      <c r="AN85" s="59" t="s">
        <v>564</v>
      </c>
      <c r="AO85" s="59" t="s">
        <v>271</v>
      </c>
      <c r="AP85" s="59" t="s">
        <v>565</v>
      </c>
      <c r="AQ85" s="98"/>
      <c r="AR85" s="98"/>
      <c r="AS85" s="98"/>
      <c r="AT85" s="98"/>
      <c r="AU85" s="98"/>
      <c r="AV85" s="98"/>
    </row>
    <row r="86" spans="1:48" ht="12" x14ac:dyDescent="0.2">
      <c r="A86" s="3">
        <v>459</v>
      </c>
      <c r="B86" s="2" t="s">
        <v>592</v>
      </c>
      <c r="C86" s="3" t="s">
        <v>593</v>
      </c>
      <c r="D86" s="3">
        <v>0</v>
      </c>
      <c r="E86" s="3" t="s">
        <v>1029</v>
      </c>
      <c r="F86" s="3" t="s">
        <v>573</v>
      </c>
      <c r="G86" s="157" t="s">
        <v>573</v>
      </c>
      <c r="H86" s="3" t="s">
        <v>563</v>
      </c>
      <c r="I86" s="3" t="s">
        <v>207</v>
      </c>
      <c r="J86" s="3" t="s">
        <v>1044</v>
      </c>
      <c r="K86" s="59" t="s">
        <v>269</v>
      </c>
      <c r="L86" s="59" t="s">
        <v>253</v>
      </c>
      <c r="M86" s="4">
        <v>125</v>
      </c>
      <c r="N86" s="4">
        <v>89</v>
      </c>
      <c r="O86" s="155">
        <f t="shared" si="7"/>
        <v>71.2</v>
      </c>
      <c r="P86" s="4">
        <v>6</v>
      </c>
      <c r="Q86" s="4">
        <v>5</v>
      </c>
      <c r="R86" s="155">
        <f t="shared" si="8"/>
        <v>83.333333333333343</v>
      </c>
      <c r="S86" s="4">
        <v>0</v>
      </c>
      <c r="T86" s="4">
        <v>0</v>
      </c>
      <c r="U86" s="155" t="e">
        <f t="shared" si="9"/>
        <v>#DIV/0!</v>
      </c>
      <c r="V86" s="4">
        <v>0</v>
      </c>
      <c r="W86" s="4">
        <v>0</v>
      </c>
      <c r="X86" s="155" t="e">
        <f t="shared" si="10"/>
        <v>#DIV/0!</v>
      </c>
      <c r="Y86" s="4">
        <v>58</v>
      </c>
      <c r="Z86" s="4">
        <v>42</v>
      </c>
      <c r="AA86" s="155">
        <f t="shared" si="11"/>
        <v>72.41379310344827</v>
      </c>
      <c r="AB86" s="4">
        <v>30</v>
      </c>
      <c r="AC86" s="4">
        <v>21</v>
      </c>
      <c r="AD86" s="155">
        <f t="shared" si="12"/>
        <v>70</v>
      </c>
      <c r="AE86" s="4">
        <v>31</v>
      </c>
      <c r="AF86" s="4">
        <v>21</v>
      </c>
      <c r="AG86" s="155">
        <f t="shared" si="13"/>
        <v>67.741935483870961</v>
      </c>
      <c r="AH86" s="4" t="s">
        <v>69</v>
      </c>
      <c r="AI86" s="6" t="s">
        <v>277</v>
      </c>
      <c r="AJ86" s="2" t="s">
        <v>234</v>
      </c>
      <c r="AK86" s="6" t="s">
        <v>278</v>
      </c>
      <c r="AL86" s="4" t="s">
        <v>69</v>
      </c>
      <c r="AM86" s="59">
        <v>45063.140586759262</v>
      </c>
      <c r="AN86" s="59" t="s">
        <v>594</v>
      </c>
      <c r="AO86" s="59" t="s">
        <v>74</v>
      </c>
      <c r="AP86" s="59" t="s">
        <v>91</v>
      </c>
      <c r="AQ86" s="98"/>
      <c r="AR86" s="98"/>
      <c r="AS86" s="98"/>
      <c r="AT86" s="98"/>
      <c r="AU86" s="98"/>
      <c r="AV86" s="98"/>
    </row>
    <row r="87" spans="1:48" ht="12" x14ac:dyDescent="0.2">
      <c r="A87" s="3">
        <v>313</v>
      </c>
      <c r="B87" s="2" t="s">
        <v>595</v>
      </c>
      <c r="C87" s="3" t="s">
        <v>596</v>
      </c>
      <c r="D87" s="3" t="s">
        <v>597</v>
      </c>
      <c r="E87" s="3" t="s">
        <v>1030</v>
      </c>
      <c r="F87" s="3" t="s">
        <v>581</v>
      </c>
      <c r="G87" s="3" t="s">
        <v>472</v>
      </c>
      <c r="H87" s="3" t="s">
        <v>563</v>
      </c>
      <c r="I87" s="3" t="s">
        <v>207</v>
      </c>
      <c r="J87" s="3" t="s">
        <v>1044</v>
      </c>
      <c r="K87" s="59" t="s">
        <v>269</v>
      </c>
      <c r="L87" s="59" t="s">
        <v>253</v>
      </c>
      <c r="M87" s="4">
        <v>31</v>
      </c>
      <c r="N87" s="4">
        <v>22</v>
      </c>
      <c r="O87" s="155">
        <f t="shared" si="7"/>
        <v>70.967741935483872</v>
      </c>
      <c r="P87" s="4">
        <v>3</v>
      </c>
      <c r="Q87" s="4">
        <v>1</v>
      </c>
      <c r="R87" s="155">
        <f t="shared" si="8"/>
        <v>33.333333333333329</v>
      </c>
      <c r="S87" s="4">
        <v>1</v>
      </c>
      <c r="T87" s="4">
        <v>1</v>
      </c>
      <c r="U87" s="155">
        <f t="shared" si="9"/>
        <v>100</v>
      </c>
      <c r="V87" s="4">
        <v>1</v>
      </c>
      <c r="W87" s="4">
        <v>1</v>
      </c>
      <c r="X87" s="155">
        <f t="shared" si="10"/>
        <v>100</v>
      </c>
      <c r="Y87" s="4">
        <v>12</v>
      </c>
      <c r="Z87" s="4">
        <v>8</v>
      </c>
      <c r="AA87" s="155">
        <f t="shared" si="11"/>
        <v>66.666666666666657</v>
      </c>
      <c r="AB87" s="4">
        <v>14</v>
      </c>
      <c r="AC87" s="4">
        <v>11</v>
      </c>
      <c r="AD87" s="155">
        <f t="shared" si="12"/>
        <v>78.571428571428569</v>
      </c>
      <c r="AE87" s="4">
        <v>0</v>
      </c>
      <c r="AF87" s="4">
        <v>0</v>
      </c>
      <c r="AG87" s="155" t="e">
        <f t="shared" si="13"/>
        <v>#DIV/0!</v>
      </c>
      <c r="AH87" s="4">
        <v>0</v>
      </c>
      <c r="AI87" s="6" t="s">
        <v>277</v>
      </c>
      <c r="AJ87" s="2" t="s">
        <v>234</v>
      </c>
      <c r="AK87" s="6" t="s">
        <v>278</v>
      </c>
      <c r="AL87" s="4">
        <v>18</v>
      </c>
      <c r="AM87" s="59">
        <v>44999.189140185183</v>
      </c>
      <c r="AN87" s="59" t="s">
        <v>564</v>
      </c>
      <c r="AO87" s="59" t="s">
        <v>271</v>
      </c>
      <c r="AP87" s="59" t="s">
        <v>271</v>
      </c>
      <c r="AQ87" s="98"/>
      <c r="AR87" s="98"/>
      <c r="AS87" s="98"/>
      <c r="AT87" s="98"/>
      <c r="AU87" s="98"/>
      <c r="AV87" s="98"/>
    </row>
    <row r="88" spans="1:48" ht="12" x14ac:dyDescent="0.2">
      <c r="A88" s="3">
        <v>94</v>
      </c>
      <c r="B88" s="2" t="s">
        <v>598</v>
      </c>
      <c r="C88" s="3" t="s">
        <v>599</v>
      </c>
      <c r="D88" s="3" t="s">
        <v>600</v>
      </c>
      <c r="E88" s="3" t="s">
        <v>1029</v>
      </c>
      <c r="F88" s="3" t="s">
        <v>573</v>
      </c>
      <c r="G88" s="3" t="s">
        <v>573</v>
      </c>
      <c r="H88" s="3" t="s">
        <v>563</v>
      </c>
      <c r="I88" s="3" t="s">
        <v>207</v>
      </c>
      <c r="J88" s="3" t="s">
        <v>1044</v>
      </c>
      <c r="K88" s="59" t="s">
        <v>269</v>
      </c>
      <c r="L88" s="59" t="s">
        <v>253</v>
      </c>
      <c r="M88" s="4">
        <v>6</v>
      </c>
      <c r="N88" s="4">
        <v>4</v>
      </c>
      <c r="O88" s="155">
        <f t="shared" si="7"/>
        <v>66.666666666666657</v>
      </c>
      <c r="P88" s="4">
        <v>0</v>
      </c>
      <c r="Q88" s="4">
        <v>0</v>
      </c>
      <c r="R88" s="155" t="e">
        <f t="shared" si="8"/>
        <v>#DIV/0!</v>
      </c>
      <c r="S88" s="4">
        <v>0</v>
      </c>
      <c r="T88" s="4">
        <v>0</v>
      </c>
      <c r="U88" s="155" t="e">
        <f t="shared" si="9"/>
        <v>#DIV/0!</v>
      </c>
      <c r="V88" s="4">
        <v>0</v>
      </c>
      <c r="W88" s="4">
        <v>0</v>
      </c>
      <c r="X88" s="155" t="e">
        <f t="shared" si="10"/>
        <v>#DIV/0!</v>
      </c>
      <c r="Y88" s="4">
        <v>2</v>
      </c>
      <c r="Z88" s="4">
        <v>2</v>
      </c>
      <c r="AA88" s="155">
        <f t="shared" si="11"/>
        <v>100</v>
      </c>
      <c r="AB88" s="4">
        <v>0</v>
      </c>
      <c r="AC88" s="4">
        <v>0</v>
      </c>
      <c r="AD88" s="155" t="e">
        <f t="shared" si="12"/>
        <v>#DIV/0!</v>
      </c>
      <c r="AE88" s="4">
        <v>4</v>
      </c>
      <c r="AF88" s="4">
        <v>2</v>
      </c>
      <c r="AG88" s="155">
        <f t="shared" si="13"/>
        <v>50</v>
      </c>
      <c r="AH88" s="4">
        <v>0</v>
      </c>
      <c r="AI88" s="6" t="s">
        <v>277</v>
      </c>
      <c r="AJ88" s="2" t="s">
        <v>234</v>
      </c>
      <c r="AK88" s="6" t="s">
        <v>314</v>
      </c>
      <c r="AL88" s="4">
        <v>3</v>
      </c>
      <c r="AM88" s="59">
        <v>44900.143262361111</v>
      </c>
      <c r="AN88" s="59" t="s">
        <v>601</v>
      </c>
      <c r="AO88" s="59" t="s">
        <v>304</v>
      </c>
      <c r="AP88" s="59" t="s">
        <v>602</v>
      </c>
      <c r="AQ88" s="98"/>
      <c r="AR88" s="98"/>
      <c r="AS88" s="98"/>
      <c r="AT88" s="98"/>
      <c r="AU88" s="98"/>
      <c r="AV88" s="98"/>
    </row>
    <row r="89" spans="1:48" ht="12" x14ac:dyDescent="0.2">
      <c r="A89" s="3">
        <v>316</v>
      </c>
      <c r="B89" s="2" t="s">
        <v>603</v>
      </c>
      <c r="C89" s="3" t="s">
        <v>604</v>
      </c>
      <c r="D89" s="3" t="s">
        <v>605</v>
      </c>
      <c r="E89" s="3" t="s">
        <v>1030</v>
      </c>
      <c r="F89" s="3" t="s">
        <v>581</v>
      </c>
      <c r="G89" s="3" t="s">
        <v>472</v>
      </c>
      <c r="H89" s="3" t="s">
        <v>563</v>
      </c>
      <c r="I89" s="3" t="s">
        <v>207</v>
      </c>
      <c r="J89" s="3" t="s">
        <v>1044</v>
      </c>
      <c r="K89" s="59" t="s">
        <v>269</v>
      </c>
      <c r="L89" s="59" t="s">
        <v>253</v>
      </c>
      <c r="M89" s="4">
        <v>24</v>
      </c>
      <c r="N89" s="4">
        <v>16</v>
      </c>
      <c r="O89" s="155">
        <f t="shared" si="7"/>
        <v>66.666666666666657</v>
      </c>
      <c r="P89" s="4">
        <v>1</v>
      </c>
      <c r="Q89" s="4">
        <v>1</v>
      </c>
      <c r="R89" s="155">
        <f t="shared" si="8"/>
        <v>100</v>
      </c>
      <c r="S89" s="4">
        <v>0</v>
      </c>
      <c r="T89" s="4">
        <v>0</v>
      </c>
      <c r="U89" s="155" t="e">
        <f t="shared" si="9"/>
        <v>#DIV/0!</v>
      </c>
      <c r="V89" s="4">
        <v>0</v>
      </c>
      <c r="W89" s="4">
        <v>0</v>
      </c>
      <c r="X89" s="155" t="e">
        <f t="shared" si="10"/>
        <v>#DIV/0!</v>
      </c>
      <c r="Y89" s="4">
        <v>7</v>
      </c>
      <c r="Z89" s="4">
        <v>6</v>
      </c>
      <c r="AA89" s="155">
        <f t="shared" si="11"/>
        <v>85.714285714285708</v>
      </c>
      <c r="AB89" s="4">
        <v>16</v>
      </c>
      <c r="AC89" s="4">
        <v>9</v>
      </c>
      <c r="AD89" s="155">
        <f t="shared" si="12"/>
        <v>56.25</v>
      </c>
      <c r="AE89" s="4">
        <v>0</v>
      </c>
      <c r="AF89" s="4">
        <v>0</v>
      </c>
      <c r="AG89" s="155" t="e">
        <f t="shared" si="13"/>
        <v>#DIV/0!</v>
      </c>
      <c r="AH89" s="4">
        <v>0</v>
      </c>
      <c r="AI89" s="6" t="s">
        <v>277</v>
      </c>
      <c r="AJ89" s="2" t="s">
        <v>234</v>
      </c>
      <c r="AK89" s="6" t="s">
        <v>278</v>
      </c>
      <c r="AL89" s="4">
        <v>30</v>
      </c>
      <c r="AM89" s="59">
        <v>44999.1945815625</v>
      </c>
      <c r="AN89" s="59" t="s">
        <v>564</v>
      </c>
      <c r="AO89" s="59" t="s">
        <v>271</v>
      </c>
      <c r="AP89" s="59" t="s">
        <v>565</v>
      </c>
      <c r="AQ89" s="98"/>
      <c r="AR89" s="98"/>
      <c r="AS89" s="98"/>
      <c r="AT89" s="98"/>
      <c r="AU89" s="98"/>
      <c r="AV89" s="98"/>
    </row>
    <row r="90" spans="1:48" ht="12" x14ac:dyDescent="0.2">
      <c r="A90" s="3">
        <v>340</v>
      </c>
      <c r="B90" s="2" t="s">
        <v>606</v>
      </c>
      <c r="C90" s="3" t="s">
        <v>607</v>
      </c>
      <c r="D90" s="3" t="s">
        <v>69</v>
      </c>
      <c r="E90" s="3" t="s">
        <v>1029</v>
      </c>
      <c r="F90" s="3" t="s">
        <v>573</v>
      </c>
      <c r="G90" s="3" t="s">
        <v>573</v>
      </c>
      <c r="H90" s="3" t="s">
        <v>563</v>
      </c>
      <c r="I90" s="3" t="s">
        <v>207</v>
      </c>
      <c r="J90" s="3" t="s">
        <v>1044</v>
      </c>
      <c r="K90" s="59" t="s">
        <v>269</v>
      </c>
      <c r="L90" s="59" t="s">
        <v>253</v>
      </c>
      <c r="M90" s="4">
        <v>9</v>
      </c>
      <c r="N90" s="4">
        <v>6</v>
      </c>
      <c r="O90" s="155">
        <f t="shared" si="7"/>
        <v>66.666666666666657</v>
      </c>
      <c r="P90" s="4">
        <v>0</v>
      </c>
      <c r="Q90" s="4">
        <v>0</v>
      </c>
      <c r="R90" s="155" t="e">
        <f t="shared" si="8"/>
        <v>#DIV/0!</v>
      </c>
      <c r="S90" s="4">
        <v>1</v>
      </c>
      <c r="T90" s="4">
        <v>0</v>
      </c>
      <c r="U90" s="155">
        <f t="shared" si="9"/>
        <v>0</v>
      </c>
      <c r="V90" s="4">
        <v>0</v>
      </c>
      <c r="W90" s="4">
        <v>0</v>
      </c>
      <c r="X90" s="155" t="e">
        <f t="shared" si="10"/>
        <v>#DIV/0!</v>
      </c>
      <c r="Y90" s="4">
        <v>6</v>
      </c>
      <c r="Z90" s="4">
        <v>4</v>
      </c>
      <c r="AA90" s="155">
        <f t="shared" si="11"/>
        <v>66.666666666666657</v>
      </c>
      <c r="AB90" s="4">
        <v>2</v>
      </c>
      <c r="AC90" s="4">
        <v>2</v>
      </c>
      <c r="AD90" s="155">
        <f t="shared" si="12"/>
        <v>100</v>
      </c>
      <c r="AE90" s="4">
        <v>0</v>
      </c>
      <c r="AF90" s="4">
        <v>0</v>
      </c>
      <c r="AG90" s="155" t="e">
        <f t="shared" si="13"/>
        <v>#DIV/0!</v>
      </c>
      <c r="AH90" s="4">
        <v>0</v>
      </c>
      <c r="AI90" s="6" t="s">
        <v>277</v>
      </c>
      <c r="AJ90" s="2" t="s">
        <v>234</v>
      </c>
      <c r="AK90" s="6" t="s">
        <v>270</v>
      </c>
      <c r="AL90" s="4" t="s">
        <v>69</v>
      </c>
      <c r="AM90" s="59">
        <v>44999.283449201386</v>
      </c>
      <c r="AN90" s="59" t="s">
        <v>564</v>
      </c>
      <c r="AO90" s="59" t="s">
        <v>271</v>
      </c>
      <c r="AP90" s="59" t="s">
        <v>565</v>
      </c>
      <c r="AQ90" s="98"/>
      <c r="AR90" s="98"/>
      <c r="AS90" s="98"/>
      <c r="AT90" s="98"/>
      <c r="AU90" s="98"/>
      <c r="AV90" s="98"/>
    </row>
    <row r="91" spans="1:48" ht="12" x14ac:dyDescent="0.2">
      <c r="A91" s="3">
        <v>325</v>
      </c>
      <c r="B91" s="2" t="s">
        <v>608</v>
      </c>
      <c r="C91" s="3" t="s">
        <v>609</v>
      </c>
      <c r="D91" s="3" t="s">
        <v>610</v>
      </c>
      <c r="E91" s="3" t="s">
        <v>1029</v>
      </c>
      <c r="F91" s="3" t="s">
        <v>573</v>
      </c>
      <c r="G91" s="3" t="s">
        <v>573</v>
      </c>
      <c r="H91" s="3" t="s">
        <v>563</v>
      </c>
      <c r="I91" s="3" t="s">
        <v>207</v>
      </c>
      <c r="J91" s="3" t="s">
        <v>1044</v>
      </c>
      <c r="K91" s="59" t="s">
        <v>269</v>
      </c>
      <c r="L91" s="59" t="s">
        <v>253</v>
      </c>
      <c r="M91" s="4">
        <v>35</v>
      </c>
      <c r="N91" s="4">
        <v>23</v>
      </c>
      <c r="O91" s="155">
        <f t="shared" si="7"/>
        <v>65.714285714285708</v>
      </c>
      <c r="P91" s="4">
        <v>1</v>
      </c>
      <c r="Q91" s="4">
        <v>1</v>
      </c>
      <c r="R91" s="155">
        <f t="shared" si="8"/>
        <v>100</v>
      </c>
      <c r="S91" s="4">
        <v>1</v>
      </c>
      <c r="T91" s="4">
        <v>1</v>
      </c>
      <c r="U91" s="155">
        <f t="shared" si="9"/>
        <v>100</v>
      </c>
      <c r="V91" s="4">
        <v>0</v>
      </c>
      <c r="W91" s="4">
        <v>0</v>
      </c>
      <c r="X91" s="155" t="e">
        <f t="shared" si="10"/>
        <v>#DIV/0!</v>
      </c>
      <c r="Y91" s="4">
        <v>15</v>
      </c>
      <c r="Z91" s="4">
        <v>13</v>
      </c>
      <c r="AA91" s="155">
        <f t="shared" si="11"/>
        <v>86.666666666666671</v>
      </c>
      <c r="AB91" s="4">
        <v>18</v>
      </c>
      <c r="AC91" s="4">
        <v>8</v>
      </c>
      <c r="AD91" s="155">
        <f t="shared" si="12"/>
        <v>44.444444444444443</v>
      </c>
      <c r="AE91" s="4">
        <v>0</v>
      </c>
      <c r="AF91" s="4">
        <v>0</v>
      </c>
      <c r="AG91" s="155" t="e">
        <f t="shared" si="13"/>
        <v>#DIV/0!</v>
      </c>
      <c r="AH91" s="4">
        <v>0</v>
      </c>
      <c r="AI91" s="6" t="s">
        <v>277</v>
      </c>
      <c r="AJ91" s="2" t="s">
        <v>234</v>
      </c>
      <c r="AK91" s="6" t="s">
        <v>278</v>
      </c>
      <c r="AL91" s="4">
        <v>30</v>
      </c>
      <c r="AM91" s="59">
        <v>44999.253286493054</v>
      </c>
      <c r="AN91" s="59" t="s">
        <v>564</v>
      </c>
      <c r="AO91" s="59" t="s">
        <v>271</v>
      </c>
      <c r="AP91" s="59" t="s">
        <v>565</v>
      </c>
      <c r="AQ91" s="98"/>
      <c r="AR91" s="98"/>
      <c r="AS91" s="98"/>
      <c r="AT91" s="98"/>
      <c r="AU91" s="98"/>
      <c r="AV91" s="98"/>
    </row>
    <row r="92" spans="1:48" ht="12" x14ac:dyDescent="0.2">
      <c r="A92" s="3">
        <v>460</v>
      </c>
      <c r="B92" s="2" t="s">
        <v>611</v>
      </c>
      <c r="C92" s="3" t="s">
        <v>612</v>
      </c>
      <c r="D92" s="3" t="s">
        <v>613</v>
      </c>
      <c r="E92" s="3" t="s">
        <v>1028</v>
      </c>
      <c r="F92" s="3" t="s">
        <v>588</v>
      </c>
      <c r="G92" s="157" t="s">
        <v>588</v>
      </c>
      <c r="H92" s="3" t="s">
        <v>563</v>
      </c>
      <c r="I92" s="3" t="s">
        <v>207</v>
      </c>
      <c r="J92" s="3" t="s">
        <v>1044</v>
      </c>
      <c r="K92" s="59" t="s">
        <v>269</v>
      </c>
      <c r="L92" s="59" t="s">
        <v>253</v>
      </c>
      <c r="M92" s="4">
        <v>102</v>
      </c>
      <c r="N92" s="4">
        <v>66</v>
      </c>
      <c r="O92" s="155">
        <f t="shared" si="7"/>
        <v>64.705882352941174</v>
      </c>
      <c r="P92" s="4">
        <v>6</v>
      </c>
      <c r="Q92" s="4">
        <v>5</v>
      </c>
      <c r="R92" s="155">
        <f t="shared" si="8"/>
        <v>83.333333333333343</v>
      </c>
      <c r="S92" s="4">
        <v>0</v>
      </c>
      <c r="T92" s="4">
        <v>0</v>
      </c>
      <c r="U92" s="155" t="e">
        <f t="shared" si="9"/>
        <v>#DIV/0!</v>
      </c>
      <c r="V92" s="4">
        <v>2</v>
      </c>
      <c r="W92" s="4">
        <v>2</v>
      </c>
      <c r="X92" s="155">
        <f t="shared" si="10"/>
        <v>100</v>
      </c>
      <c r="Y92" s="4">
        <v>40</v>
      </c>
      <c r="Z92" s="4">
        <v>19</v>
      </c>
      <c r="AA92" s="155">
        <f t="shared" si="11"/>
        <v>47.5</v>
      </c>
      <c r="AB92" s="4">
        <v>24</v>
      </c>
      <c r="AC92" s="4">
        <v>19</v>
      </c>
      <c r="AD92" s="155">
        <f t="shared" si="12"/>
        <v>79.166666666666657</v>
      </c>
      <c r="AE92" s="4">
        <v>30</v>
      </c>
      <c r="AF92" s="4">
        <v>21</v>
      </c>
      <c r="AG92" s="155">
        <f t="shared" si="13"/>
        <v>70</v>
      </c>
      <c r="AH92" s="4" t="s">
        <v>69</v>
      </c>
      <c r="AI92" s="6" t="s">
        <v>277</v>
      </c>
      <c r="AJ92" s="2" t="s">
        <v>234</v>
      </c>
      <c r="AK92" s="6" t="s">
        <v>278</v>
      </c>
      <c r="AL92" s="4" t="s">
        <v>69</v>
      </c>
      <c r="AM92" s="59">
        <v>45063.143449108793</v>
      </c>
      <c r="AN92" s="59" t="s">
        <v>594</v>
      </c>
      <c r="AO92" s="59" t="s">
        <v>74</v>
      </c>
      <c r="AP92" s="59" t="s">
        <v>91</v>
      </c>
      <c r="AQ92" s="98"/>
      <c r="AR92" s="98"/>
      <c r="AS92" s="98"/>
      <c r="AT92" s="98"/>
      <c r="AU92" s="98"/>
      <c r="AV92" s="98"/>
    </row>
    <row r="93" spans="1:48" ht="12" x14ac:dyDescent="0.2">
      <c r="A93" s="3">
        <v>319</v>
      </c>
      <c r="B93" s="2" t="s">
        <v>614</v>
      </c>
      <c r="C93" s="3" t="s">
        <v>615</v>
      </c>
      <c r="D93" s="3" t="s">
        <v>616</v>
      </c>
      <c r="E93" s="3" t="s">
        <v>1030</v>
      </c>
      <c r="F93" s="3" t="s">
        <v>581</v>
      </c>
      <c r="G93" s="3" t="s">
        <v>472</v>
      </c>
      <c r="H93" s="3" t="s">
        <v>563</v>
      </c>
      <c r="I93" s="3" t="s">
        <v>207</v>
      </c>
      <c r="J93" s="3" t="s">
        <v>1044</v>
      </c>
      <c r="K93" s="59" t="s">
        <v>269</v>
      </c>
      <c r="L93" s="59" t="s">
        <v>253</v>
      </c>
      <c r="M93" s="4">
        <v>20</v>
      </c>
      <c r="N93" s="4">
        <v>12</v>
      </c>
      <c r="O93" s="155">
        <f t="shared" si="7"/>
        <v>60</v>
      </c>
      <c r="P93" s="4">
        <v>0</v>
      </c>
      <c r="Q93" s="4">
        <v>0</v>
      </c>
      <c r="R93" s="155" t="e">
        <f t="shared" si="8"/>
        <v>#DIV/0!</v>
      </c>
      <c r="S93" s="4">
        <v>0</v>
      </c>
      <c r="T93" s="4">
        <v>0</v>
      </c>
      <c r="U93" s="155" t="e">
        <f t="shared" si="9"/>
        <v>#DIV/0!</v>
      </c>
      <c r="V93" s="4">
        <v>2</v>
      </c>
      <c r="W93" s="4">
        <v>1</v>
      </c>
      <c r="X93" s="155">
        <f t="shared" si="10"/>
        <v>50</v>
      </c>
      <c r="Y93" s="4">
        <v>13</v>
      </c>
      <c r="Z93" s="4">
        <v>7</v>
      </c>
      <c r="AA93" s="155">
        <f t="shared" si="11"/>
        <v>53.846153846153847</v>
      </c>
      <c r="AB93" s="4">
        <v>3</v>
      </c>
      <c r="AC93" s="4">
        <v>2</v>
      </c>
      <c r="AD93" s="155">
        <f t="shared" si="12"/>
        <v>66.666666666666657</v>
      </c>
      <c r="AE93" s="4">
        <v>2</v>
      </c>
      <c r="AF93" s="4">
        <v>2</v>
      </c>
      <c r="AG93" s="155">
        <f t="shared" si="13"/>
        <v>100</v>
      </c>
      <c r="AH93" s="4">
        <v>0</v>
      </c>
      <c r="AI93" s="6" t="s">
        <v>277</v>
      </c>
      <c r="AJ93" s="2" t="s">
        <v>234</v>
      </c>
      <c r="AK93" s="6" t="s">
        <v>314</v>
      </c>
      <c r="AL93" s="4" t="s">
        <v>69</v>
      </c>
      <c r="AM93" s="59">
        <v>44999.205387094909</v>
      </c>
      <c r="AN93" s="59" t="s">
        <v>564</v>
      </c>
      <c r="AO93" s="59" t="s">
        <v>271</v>
      </c>
      <c r="AP93" s="59" t="s">
        <v>565</v>
      </c>
      <c r="AQ93" s="98"/>
      <c r="AR93" s="98"/>
      <c r="AS93" s="98"/>
      <c r="AT93" s="98"/>
      <c r="AU93" s="98"/>
      <c r="AV93" s="98"/>
    </row>
    <row r="94" spans="1:48" ht="12" x14ac:dyDescent="0.2">
      <c r="A94" s="3">
        <v>322</v>
      </c>
      <c r="B94" s="2" t="s">
        <v>617</v>
      </c>
      <c r="C94" s="3" t="s">
        <v>618</v>
      </c>
      <c r="D94" s="3" t="s">
        <v>619</v>
      </c>
      <c r="E94" s="3" t="s">
        <v>1030</v>
      </c>
      <c r="F94" s="3" t="s">
        <v>581</v>
      </c>
      <c r="G94" s="3" t="s">
        <v>472</v>
      </c>
      <c r="H94" s="3" t="s">
        <v>563</v>
      </c>
      <c r="I94" s="3" t="s">
        <v>207</v>
      </c>
      <c r="J94" s="3" t="s">
        <v>1044</v>
      </c>
      <c r="K94" s="59" t="s">
        <v>269</v>
      </c>
      <c r="L94" s="59" t="s">
        <v>253</v>
      </c>
      <c r="M94" s="4">
        <v>10</v>
      </c>
      <c r="N94" s="4">
        <v>6</v>
      </c>
      <c r="O94" s="155">
        <f t="shared" si="7"/>
        <v>60</v>
      </c>
      <c r="P94" s="4">
        <v>0</v>
      </c>
      <c r="Q94" s="4">
        <v>0</v>
      </c>
      <c r="R94" s="155" t="e">
        <f t="shared" si="8"/>
        <v>#DIV/0!</v>
      </c>
      <c r="S94" s="4">
        <v>0</v>
      </c>
      <c r="T94" s="4">
        <v>0</v>
      </c>
      <c r="U94" s="155" t="e">
        <f t="shared" si="9"/>
        <v>#DIV/0!</v>
      </c>
      <c r="V94" s="4">
        <v>0</v>
      </c>
      <c r="W94" s="4">
        <v>0</v>
      </c>
      <c r="X94" s="155" t="e">
        <f t="shared" si="10"/>
        <v>#DIV/0!</v>
      </c>
      <c r="Y94" s="4">
        <v>7</v>
      </c>
      <c r="Z94" s="4">
        <v>3</v>
      </c>
      <c r="AA94" s="155">
        <f t="shared" si="11"/>
        <v>42.857142857142854</v>
      </c>
      <c r="AB94" s="4">
        <v>3</v>
      </c>
      <c r="AC94" s="4">
        <v>3</v>
      </c>
      <c r="AD94" s="155">
        <f t="shared" si="12"/>
        <v>100</v>
      </c>
      <c r="AE94" s="4">
        <v>0</v>
      </c>
      <c r="AF94" s="4">
        <v>0</v>
      </c>
      <c r="AG94" s="155" t="e">
        <f t="shared" si="13"/>
        <v>#DIV/0!</v>
      </c>
      <c r="AH94" s="4">
        <v>0</v>
      </c>
      <c r="AI94" s="6" t="s">
        <v>277</v>
      </c>
      <c r="AJ94" s="2" t="s">
        <v>234</v>
      </c>
      <c r="AK94" s="6" t="s">
        <v>270</v>
      </c>
      <c r="AL94" s="4">
        <v>11</v>
      </c>
      <c r="AM94" s="59">
        <v>44999.240768738426</v>
      </c>
      <c r="AN94" s="59" t="s">
        <v>564</v>
      </c>
      <c r="AO94" s="59" t="s">
        <v>271</v>
      </c>
      <c r="AP94" s="59" t="s">
        <v>565</v>
      </c>
      <c r="AQ94" s="98"/>
      <c r="AR94" s="98"/>
      <c r="AS94" s="98"/>
      <c r="AT94" s="98"/>
      <c r="AU94" s="98"/>
      <c r="AV94" s="98"/>
    </row>
    <row r="95" spans="1:48" ht="12" x14ac:dyDescent="0.2">
      <c r="A95" s="3">
        <v>324</v>
      </c>
      <c r="B95" s="2" t="s">
        <v>620</v>
      </c>
      <c r="C95" s="3" t="s">
        <v>621</v>
      </c>
      <c r="D95" s="3" t="s">
        <v>622</v>
      </c>
      <c r="E95" s="3" t="s">
        <v>1030</v>
      </c>
      <c r="F95" s="3" t="s">
        <v>581</v>
      </c>
      <c r="G95" s="3" t="s">
        <v>472</v>
      </c>
      <c r="H95" s="3" t="s">
        <v>563</v>
      </c>
      <c r="I95" s="3" t="s">
        <v>207</v>
      </c>
      <c r="J95" s="3" t="s">
        <v>1044</v>
      </c>
      <c r="K95" s="59" t="s">
        <v>269</v>
      </c>
      <c r="L95" s="59" t="s">
        <v>253</v>
      </c>
      <c r="M95" s="4">
        <v>10</v>
      </c>
      <c r="N95" s="4">
        <v>6</v>
      </c>
      <c r="O95" s="155">
        <f t="shared" si="7"/>
        <v>60</v>
      </c>
      <c r="P95" s="4">
        <v>0</v>
      </c>
      <c r="Q95" s="4">
        <v>0</v>
      </c>
      <c r="R95" s="155" t="e">
        <f t="shared" si="8"/>
        <v>#DIV/0!</v>
      </c>
      <c r="S95" s="4">
        <v>0</v>
      </c>
      <c r="T95" s="4">
        <v>0</v>
      </c>
      <c r="U95" s="155" t="e">
        <f t="shared" si="9"/>
        <v>#DIV/0!</v>
      </c>
      <c r="V95" s="4">
        <v>0</v>
      </c>
      <c r="W95" s="4">
        <v>0</v>
      </c>
      <c r="X95" s="155" t="e">
        <f t="shared" si="10"/>
        <v>#DIV/0!</v>
      </c>
      <c r="Y95" s="4">
        <v>6</v>
      </c>
      <c r="Z95" s="4">
        <v>4</v>
      </c>
      <c r="AA95" s="155">
        <f t="shared" si="11"/>
        <v>66.666666666666657</v>
      </c>
      <c r="AB95" s="4">
        <v>4</v>
      </c>
      <c r="AC95" s="4">
        <v>2</v>
      </c>
      <c r="AD95" s="155">
        <f t="shared" si="12"/>
        <v>50</v>
      </c>
      <c r="AE95" s="4">
        <v>0</v>
      </c>
      <c r="AF95" s="4">
        <v>0</v>
      </c>
      <c r="AG95" s="155" t="e">
        <f t="shared" si="13"/>
        <v>#DIV/0!</v>
      </c>
      <c r="AH95" s="4">
        <v>0</v>
      </c>
      <c r="AI95" s="6" t="s">
        <v>277</v>
      </c>
      <c r="AJ95" s="2" t="s">
        <v>234</v>
      </c>
      <c r="AK95" s="6" t="s">
        <v>270</v>
      </c>
      <c r="AL95" s="4">
        <v>5</v>
      </c>
      <c r="AM95" s="59">
        <v>44999.243704050925</v>
      </c>
      <c r="AN95" s="59" t="s">
        <v>564</v>
      </c>
      <c r="AO95" s="59" t="s">
        <v>271</v>
      </c>
      <c r="AP95" s="59" t="s">
        <v>565</v>
      </c>
      <c r="AQ95" s="98"/>
      <c r="AR95" s="98"/>
      <c r="AS95" s="98"/>
      <c r="AT95" s="98"/>
      <c r="AU95" s="98"/>
      <c r="AV95" s="98"/>
    </row>
    <row r="96" spans="1:48" ht="12" x14ac:dyDescent="0.2">
      <c r="A96" s="3">
        <v>359</v>
      </c>
      <c r="B96" s="2" t="s">
        <v>623</v>
      </c>
      <c r="C96" s="3" t="s">
        <v>624</v>
      </c>
      <c r="D96" s="3" t="s">
        <v>625</v>
      </c>
      <c r="E96" s="3" t="s">
        <v>1028</v>
      </c>
      <c r="F96" s="3" t="s">
        <v>569</v>
      </c>
      <c r="G96" s="3" t="s">
        <v>569</v>
      </c>
      <c r="H96" s="3" t="s">
        <v>563</v>
      </c>
      <c r="I96" s="3" t="s">
        <v>207</v>
      </c>
      <c r="J96" s="3" t="s">
        <v>1044</v>
      </c>
      <c r="K96" s="59" t="s">
        <v>269</v>
      </c>
      <c r="L96" s="59" t="s">
        <v>253</v>
      </c>
      <c r="M96" s="4">
        <v>9</v>
      </c>
      <c r="N96" s="4">
        <v>5</v>
      </c>
      <c r="O96" s="155">
        <f t="shared" si="7"/>
        <v>55.555555555555557</v>
      </c>
      <c r="P96" s="4">
        <v>0</v>
      </c>
      <c r="Q96" s="4">
        <v>0</v>
      </c>
      <c r="R96" s="155" t="e">
        <f t="shared" si="8"/>
        <v>#DIV/0!</v>
      </c>
      <c r="S96" s="4">
        <v>0</v>
      </c>
      <c r="T96" s="4">
        <v>0</v>
      </c>
      <c r="U96" s="155" t="e">
        <f t="shared" si="9"/>
        <v>#DIV/0!</v>
      </c>
      <c r="V96" s="4">
        <v>0</v>
      </c>
      <c r="W96" s="4">
        <v>0</v>
      </c>
      <c r="X96" s="155" t="e">
        <f t="shared" si="10"/>
        <v>#DIV/0!</v>
      </c>
      <c r="Y96" s="4">
        <v>7</v>
      </c>
      <c r="Z96" s="4">
        <v>3</v>
      </c>
      <c r="AA96" s="155">
        <f t="shared" si="11"/>
        <v>42.857142857142854</v>
      </c>
      <c r="AB96" s="4">
        <v>2</v>
      </c>
      <c r="AC96" s="4">
        <v>2</v>
      </c>
      <c r="AD96" s="155">
        <f t="shared" si="12"/>
        <v>100</v>
      </c>
      <c r="AE96" s="4">
        <v>0</v>
      </c>
      <c r="AF96" s="4">
        <v>0</v>
      </c>
      <c r="AG96" s="155" t="e">
        <f t="shared" si="13"/>
        <v>#DIV/0!</v>
      </c>
      <c r="AH96" s="4">
        <v>0</v>
      </c>
      <c r="AI96" s="6" t="s">
        <v>277</v>
      </c>
      <c r="AJ96" s="2" t="s">
        <v>234</v>
      </c>
      <c r="AK96" s="6" t="s">
        <v>270</v>
      </c>
      <c r="AL96" s="4">
        <v>8</v>
      </c>
      <c r="AM96" s="59">
        <v>44999.455995254626</v>
      </c>
      <c r="AN96" s="59" t="s">
        <v>564</v>
      </c>
      <c r="AO96" s="59" t="s">
        <v>271</v>
      </c>
      <c r="AP96" s="59" t="s">
        <v>565</v>
      </c>
      <c r="AQ96" s="98"/>
      <c r="AR96" s="98"/>
      <c r="AS96" s="98"/>
      <c r="AT96" s="98"/>
      <c r="AU96" s="98"/>
      <c r="AV96" s="98"/>
    </row>
    <row r="97" spans="1:48" ht="12" x14ac:dyDescent="0.2">
      <c r="A97" s="3">
        <v>358</v>
      </c>
      <c r="B97" s="2" t="s">
        <v>626</v>
      </c>
      <c r="C97" s="3" t="s">
        <v>627</v>
      </c>
      <c r="D97" s="3" t="s">
        <v>625</v>
      </c>
      <c r="E97" s="3" t="s">
        <v>1028</v>
      </c>
      <c r="F97" s="3" t="s">
        <v>569</v>
      </c>
      <c r="G97" s="3" t="s">
        <v>569</v>
      </c>
      <c r="H97" s="3" t="s">
        <v>563</v>
      </c>
      <c r="I97" s="3" t="s">
        <v>207</v>
      </c>
      <c r="J97" s="3" t="s">
        <v>1044</v>
      </c>
      <c r="K97" s="59" t="s">
        <v>269</v>
      </c>
      <c r="L97" s="59" t="s">
        <v>253</v>
      </c>
      <c r="M97" s="4">
        <v>20</v>
      </c>
      <c r="N97" s="4">
        <v>11</v>
      </c>
      <c r="O97" s="155">
        <f t="shared" si="7"/>
        <v>55.000000000000007</v>
      </c>
      <c r="P97" s="4">
        <v>0</v>
      </c>
      <c r="Q97" s="4">
        <v>0</v>
      </c>
      <c r="R97" s="155" t="e">
        <f t="shared" si="8"/>
        <v>#DIV/0!</v>
      </c>
      <c r="S97" s="4">
        <v>0</v>
      </c>
      <c r="T97" s="4">
        <v>0</v>
      </c>
      <c r="U97" s="155" t="e">
        <f t="shared" si="9"/>
        <v>#DIV/0!</v>
      </c>
      <c r="V97" s="4">
        <v>0</v>
      </c>
      <c r="W97" s="4">
        <v>0</v>
      </c>
      <c r="X97" s="155" t="e">
        <f t="shared" si="10"/>
        <v>#DIV/0!</v>
      </c>
      <c r="Y97" s="4">
        <v>15</v>
      </c>
      <c r="Z97" s="4">
        <v>10</v>
      </c>
      <c r="AA97" s="155">
        <f t="shared" si="11"/>
        <v>66.666666666666657</v>
      </c>
      <c r="AB97" s="4">
        <v>5</v>
      </c>
      <c r="AC97" s="4">
        <v>1</v>
      </c>
      <c r="AD97" s="155">
        <f t="shared" si="12"/>
        <v>20</v>
      </c>
      <c r="AE97" s="4">
        <v>0</v>
      </c>
      <c r="AF97" s="4">
        <v>0</v>
      </c>
      <c r="AG97" s="155" t="e">
        <f t="shared" si="13"/>
        <v>#DIV/0!</v>
      </c>
      <c r="AH97" s="4">
        <v>0</v>
      </c>
      <c r="AI97" s="6" t="s">
        <v>277</v>
      </c>
      <c r="AJ97" s="2" t="s">
        <v>234</v>
      </c>
      <c r="AK97" s="6" t="s">
        <v>270</v>
      </c>
      <c r="AL97" s="4">
        <v>18</v>
      </c>
      <c r="AM97" s="59">
        <v>44999.454403159725</v>
      </c>
      <c r="AN97" s="59" t="s">
        <v>564</v>
      </c>
      <c r="AO97" s="59" t="s">
        <v>271</v>
      </c>
      <c r="AP97" s="59" t="s">
        <v>565</v>
      </c>
      <c r="AQ97" s="98"/>
      <c r="AR97" s="98"/>
      <c r="AS97" s="98"/>
      <c r="AT97" s="98"/>
      <c r="AU97" s="98"/>
      <c r="AV97" s="98"/>
    </row>
    <row r="98" spans="1:48" ht="12" x14ac:dyDescent="0.2">
      <c r="A98" s="3">
        <v>327</v>
      </c>
      <c r="B98" s="2" t="s">
        <v>628</v>
      </c>
      <c r="C98" s="3" t="s">
        <v>629</v>
      </c>
      <c r="D98" s="3" t="s">
        <v>630</v>
      </c>
      <c r="E98" s="3" t="s">
        <v>1029</v>
      </c>
      <c r="F98" s="3" t="s">
        <v>573</v>
      </c>
      <c r="G98" s="3" t="s">
        <v>573</v>
      </c>
      <c r="H98" s="3" t="s">
        <v>563</v>
      </c>
      <c r="I98" s="3" t="s">
        <v>207</v>
      </c>
      <c r="J98" s="3" t="s">
        <v>1044</v>
      </c>
      <c r="K98" s="59" t="s">
        <v>269</v>
      </c>
      <c r="L98" s="59" t="s">
        <v>253</v>
      </c>
      <c r="M98" s="4">
        <v>50</v>
      </c>
      <c r="N98" s="4">
        <v>27</v>
      </c>
      <c r="O98" s="155">
        <f t="shared" si="7"/>
        <v>54</v>
      </c>
      <c r="P98" s="4">
        <v>2</v>
      </c>
      <c r="Q98" s="4">
        <v>1</v>
      </c>
      <c r="R98" s="155">
        <f t="shared" si="8"/>
        <v>50</v>
      </c>
      <c r="S98" s="4">
        <v>1</v>
      </c>
      <c r="T98" s="4">
        <v>0</v>
      </c>
      <c r="U98" s="155">
        <f t="shared" si="9"/>
        <v>0</v>
      </c>
      <c r="V98" s="4">
        <v>0</v>
      </c>
      <c r="W98" s="4">
        <v>0</v>
      </c>
      <c r="X98" s="155" t="e">
        <f t="shared" si="10"/>
        <v>#DIV/0!</v>
      </c>
      <c r="Y98" s="4">
        <v>24</v>
      </c>
      <c r="Z98" s="4">
        <v>10</v>
      </c>
      <c r="AA98" s="155">
        <f t="shared" si="11"/>
        <v>41.666666666666671</v>
      </c>
      <c r="AB98" s="4">
        <v>23</v>
      </c>
      <c r="AC98" s="4">
        <v>16</v>
      </c>
      <c r="AD98" s="155">
        <f t="shared" si="12"/>
        <v>69.565217391304344</v>
      </c>
      <c r="AE98" s="4">
        <v>0</v>
      </c>
      <c r="AF98" s="4">
        <v>0</v>
      </c>
      <c r="AG98" s="155" t="e">
        <f t="shared" si="13"/>
        <v>#DIV/0!</v>
      </c>
      <c r="AH98" s="4">
        <v>0</v>
      </c>
      <c r="AI98" s="6" t="s">
        <v>277</v>
      </c>
      <c r="AJ98" s="2" t="s">
        <v>234</v>
      </c>
      <c r="AK98" s="6" t="s">
        <v>278</v>
      </c>
      <c r="AL98" s="4">
        <v>42</v>
      </c>
      <c r="AM98" s="59">
        <v>44999.2572984375</v>
      </c>
      <c r="AN98" s="59" t="s">
        <v>564</v>
      </c>
      <c r="AO98" s="59" t="s">
        <v>271</v>
      </c>
      <c r="AP98" s="59" t="s">
        <v>565</v>
      </c>
      <c r="AQ98" s="98"/>
      <c r="AR98" s="98"/>
      <c r="AS98" s="98"/>
      <c r="AT98" s="98"/>
      <c r="AU98" s="98"/>
      <c r="AV98" s="98"/>
    </row>
    <row r="99" spans="1:48" ht="12" x14ac:dyDescent="0.2">
      <c r="A99" s="3">
        <v>343</v>
      </c>
      <c r="B99" s="2" t="s">
        <v>631</v>
      </c>
      <c r="C99" s="3" t="s">
        <v>632</v>
      </c>
      <c r="D99" s="3" t="s">
        <v>633</v>
      </c>
      <c r="E99" s="3" t="s">
        <v>1027</v>
      </c>
      <c r="F99" s="3" t="s">
        <v>562</v>
      </c>
      <c r="G99" s="3" t="s">
        <v>562</v>
      </c>
      <c r="H99" s="3" t="s">
        <v>563</v>
      </c>
      <c r="I99" s="3" t="s">
        <v>207</v>
      </c>
      <c r="J99" s="3" t="s">
        <v>1044</v>
      </c>
      <c r="K99" s="59" t="s">
        <v>269</v>
      </c>
      <c r="L99" s="59" t="s">
        <v>253</v>
      </c>
      <c r="M99" s="4">
        <v>133</v>
      </c>
      <c r="N99" s="4">
        <v>70</v>
      </c>
      <c r="O99" s="155">
        <f t="shared" si="7"/>
        <v>52.631578947368418</v>
      </c>
      <c r="P99" s="4">
        <v>6</v>
      </c>
      <c r="Q99" s="4">
        <v>3</v>
      </c>
      <c r="R99" s="155">
        <f t="shared" si="8"/>
        <v>50</v>
      </c>
      <c r="S99" s="4">
        <v>0</v>
      </c>
      <c r="T99" s="4">
        <v>0</v>
      </c>
      <c r="U99" s="155" t="e">
        <f t="shared" si="9"/>
        <v>#DIV/0!</v>
      </c>
      <c r="V99" s="4">
        <v>4</v>
      </c>
      <c r="W99" s="4">
        <v>4</v>
      </c>
      <c r="X99" s="155">
        <f t="shared" si="10"/>
        <v>100</v>
      </c>
      <c r="Y99" s="4">
        <v>51</v>
      </c>
      <c r="Z99" s="4">
        <v>30</v>
      </c>
      <c r="AA99" s="155">
        <f t="shared" si="11"/>
        <v>58.82352941176471</v>
      </c>
      <c r="AB99" s="4">
        <v>53</v>
      </c>
      <c r="AC99" s="4">
        <v>21</v>
      </c>
      <c r="AD99" s="155">
        <f t="shared" si="12"/>
        <v>39.622641509433961</v>
      </c>
      <c r="AE99" s="4">
        <v>19</v>
      </c>
      <c r="AF99" s="4">
        <v>12</v>
      </c>
      <c r="AG99" s="155">
        <f t="shared" si="13"/>
        <v>63.157894736842103</v>
      </c>
      <c r="AH99" s="4">
        <v>0</v>
      </c>
      <c r="AI99" s="6" t="s">
        <v>277</v>
      </c>
      <c r="AJ99" s="2" t="s">
        <v>234</v>
      </c>
      <c r="AK99" s="6" t="s">
        <v>278</v>
      </c>
      <c r="AL99" s="4">
        <v>80</v>
      </c>
      <c r="AM99" s="59">
        <v>44999.354653159724</v>
      </c>
      <c r="AN99" s="59" t="s">
        <v>564</v>
      </c>
      <c r="AO99" s="59" t="s">
        <v>271</v>
      </c>
      <c r="AP99" s="59" t="s">
        <v>565</v>
      </c>
      <c r="AQ99" s="98"/>
      <c r="AR99" s="98"/>
      <c r="AS99" s="98"/>
      <c r="AT99" s="98"/>
      <c r="AU99" s="98"/>
      <c r="AV99" s="98"/>
    </row>
    <row r="100" spans="1:48" ht="12" x14ac:dyDescent="0.2">
      <c r="A100" s="3">
        <v>361</v>
      </c>
      <c r="B100" s="2" t="s">
        <v>35</v>
      </c>
      <c r="C100" s="3" t="s">
        <v>634</v>
      </c>
      <c r="D100" s="3" t="s">
        <v>635</v>
      </c>
      <c r="E100" s="3" t="s">
        <v>1014</v>
      </c>
      <c r="F100" s="3" t="s">
        <v>267</v>
      </c>
      <c r="G100" s="3" t="s">
        <v>569</v>
      </c>
      <c r="H100" s="3" t="s">
        <v>563</v>
      </c>
      <c r="I100" s="3" t="s">
        <v>205</v>
      </c>
      <c r="J100" s="3" t="s">
        <v>1040</v>
      </c>
      <c r="K100" s="59" t="s">
        <v>269</v>
      </c>
      <c r="L100" s="59" t="s">
        <v>253</v>
      </c>
      <c r="M100" s="4">
        <v>6</v>
      </c>
      <c r="N100" s="4">
        <v>3</v>
      </c>
      <c r="O100" s="155">
        <f t="shared" si="7"/>
        <v>50</v>
      </c>
      <c r="P100" s="4">
        <v>0</v>
      </c>
      <c r="Q100" s="4">
        <v>0</v>
      </c>
      <c r="R100" s="155" t="e">
        <f t="shared" si="8"/>
        <v>#DIV/0!</v>
      </c>
      <c r="S100" s="4">
        <v>0</v>
      </c>
      <c r="T100" s="4">
        <v>0</v>
      </c>
      <c r="U100" s="155" t="e">
        <f t="shared" si="9"/>
        <v>#DIV/0!</v>
      </c>
      <c r="V100" s="4">
        <v>0</v>
      </c>
      <c r="W100" s="4">
        <v>0</v>
      </c>
      <c r="X100" s="155" t="e">
        <f t="shared" si="10"/>
        <v>#DIV/0!</v>
      </c>
      <c r="Y100" s="4">
        <v>6</v>
      </c>
      <c r="Z100" s="4">
        <v>3</v>
      </c>
      <c r="AA100" s="155">
        <f t="shared" si="11"/>
        <v>50</v>
      </c>
      <c r="AB100" s="4">
        <v>0</v>
      </c>
      <c r="AC100" s="4">
        <v>0</v>
      </c>
      <c r="AD100" s="155" t="e">
        <f t="shared" si="12"/>
        <v>#DIV/0!</v>
      </c>
      <c r="AE100" s="4">
        <v>0</v>
      </c>
      <c r="AF100" s="4">
        <v>0</v>
      </c>
      <c r="AG100" s="155" t="e">
        <f t="shared" si="13"/>
        <v>#DIV/0!</v>
      </c>
      <c r="AH100" s="4">
        <v>0</v>
      </c>
      <c r="AI100" s="6" t="s">
        <v>277</v>
      </c>
      <c r="AJ100" s="2" t="s">
        <v>234</v>
      </c>
      <c r="AK100" s="6" t="s">
        <v>270</v>
      </c>
      <c r="AL100" s="4">
        <v>8</v>
      </c>
      <c r="AM100" s="59">
        <v>44999.458987743055</v>
      </c>
      <c r="AN100" s="59" t="s">
        <v>564</v>
      </c>
      <c r="AO100" s="59" t="s">
        <v>271</v>
      </c>
      <c r="AP100" s="59" t="s">
        <v>565</v>
      </c>
      <c r="AQ100" s="98"/>
      <c r="AR100" s="98"/>
      <c r="AS100" s="98"/>
      <c r="AT100" s="98"/>
      <c r="AU100" s="98"/>
      <c r="AV100" s="98"/>
    </row>
    <row r="101" spans="1:48" ht="12" x14ac:dyDescent="0.2">
      <c r="A101" s="3">
        <v>97</v>
      </c>
      <c r="B101" s="2" t="s">
        <v>636</v>
      </c>
      <c r="C101" s="3" t="s">
        <v>637</v>
      </c>
      <c r="D101" s="3" t="s">
        <v>638</v>
      </c>
      <c r="E101" s="3" t="s">
        <v>1029</v>
      </c>
      <c r="F101" s="3" t="s">
        <v>573</v>
      </c>
      <c r="G101" s="3" t="s">
        <v>573</v>
      </c>
      <c r="H101" s="3" t="s">
        <v>563</v>
      </c>
      <c r="I101" s="3" t="s">
        <v>207</v>
      </c>
      <c r="J101" s="3" t="s">
        <v>1044</v>
      </c>
      <c r="K101" s="59" t="s">
        <v>269</v>
      </c>
      <c r="L101" s="59" t="s">
        <v>253</v>
      </c>
      <c r="M101" s="4">
        <v>14</v>
      </c>
      <c r="N101" s="4">
        <v>7</v>
      </c>
      <c r="O101" s="155">
        <f t="shared" si="7"/>
        <v>50</v>
      </c>
      <c r="P101" s="4">
        <v>1</v>
      </c>
      <c r="Q101" s="4">
        <v>1</v>
      </c>
      <c r="R101" s="155">
        <f t="shared" si="8"/>
        <v>100</v>
      </c>
      <c r="S101" s="4">
        <v>0</v>
      </c>
      <c r="T101" s="4">
        <v>0</v>
      </c>
      <c r="U101" s="155" t="e">
        <f t="shared" si="9"/>
        <v>#DIV/0!</v>
      </c>
      <c r="V101" s="4">
        <v>0</v>
      </c>
      <c r="W101" s="4">
        <v>0</v>
      </c>
      <c r="X101" s="155" t="e">
        <f t="shared" si="10"/>
        <v>#DIV/0!</v>
      </c>
      <c r="Y101" s="4">
        <v>6</v>
      </c>
      <c r="Z101" s="4">
        <v>4</v>
      </c>
      <c r="AA101" s="155">
        <f t="shared" si="11"/>
        <v>66.666666666666657</v>
      </c>
      <c r="AB101" s="4">
        <v>0</v>
      </c>
      <c r="AC101" s="4">
        <v>0</v>
      </c>
      <c r="AD101" s="155" t="e">
        <f t="shared" si="12"/>
        <v>#DIV/0!</v>
      </c>
      <c r="AE101" s="4">
        <v>7</v>
      </c>
      <c r="AF101" s="4">
        <v>2</v>
      </c>
      <c r="AG101" s="155">
        <f t="shared" si="13"/>
        <v>28.571428571428569</v>
      </c>
      <c r="AH101" s="4">
        <v>0</v>
      </c>
      <c r="AI101" s="6" t="s">
        <v>277</v>
      </c>
      <c r="AJ101" s="2" t="s">
        <v>234</v>
      </c>
      <c r="AK101" s="6" t="s">
        <v>314</v>
      </c>
      <c r="AL101" s="4">
        <v>5</v>
      </c>
      <c r="AM101" s="59">
        <v>44900.157610717593</v>
      </c>
      <c r="AN101" s="59" t="s">
        <v>601</v>
      </c>
      <c r="AO101" s="59" t="s">
        <v>304</v>
      </c>
      <c r="AP101" s="59" t="s">
        <v>602</v>
      </c>
      <c r="AQ101" s="98"/>
      <c r="AR101" s="98"/>
      <c r="AS101" s="98"/>
      <c r="AT101" s="98"/>
      <c r="AU101" s="98"/>
      <c r="AV101" s="98"/>
    </row>
    <row r="102" spans="1:48" ht="12" x14ac:dyDescent="0.2">
      <c r="A102" s="3">
        <v>362</v>
      </c>
      <c r="B102" s="2" t="s">
        <v>639</v>
      </c>
      <c r="C102" s="3" t="s">
        <v>640</v>
      </c>
      <c r="D102" s="3" t="s">
        <v>641</v>
      </c>
      <c r="E102" s="3" t="s">
        <v>1028</v>
      </c>
      <c r="F102" s="3" t="s">
        <v>588</v>
      </c>
      <c r="G102" s="3" t="s">
        <v>642</v>
      </c>
      <c r="H102" s="3" t="s">
        <v>563</v>
      </c>
      <c r="I102" s="3" t="s">
        <v>207</v>
      </c>
      <c r="J102" s="3" t="s">
        <v>1044</v>
      </c>
      <c r="K102" s="59" t="s">
        <v>269</v>
      </c>
      <c r="L102" s="59" t="s">
        <v>253</v>
      </c>
      <c r="M102" s="4">
        <v>16</v>
      </c>
      <c r="N102" s="4">
        <v>8</v>
      </c>
      <c r="O102" s="155">
        <f t="shared" si="7"/>
        <v>50</v>
      </c>
      <c r="P102" s="4">
        <v>0</v>
      </c>
      <c r="Q102" s="4">
        <v>0</v>
      </c>
      <c r="R102" s="155" t="e">
        <f t="shared" si="8"/>
        <v>#DIV/0!</v>
      </c>
      <c r="S102" s="4">
        <v>0</v>
      </c>
      <c r="T102" s="4">
        <v>0</v>
      </c>
      <c r="U102" s="155" t="e">
        <f t="shared" si="9"/>
        <v>#DIV/0!</v>
      </c>
      <c r="V102" s="4">
        <v>0</v>
      </c>
      <c r="W102" s="4">
        <v>0</v>
      </c>
      <c r="X102" s="155" t="e">
        <f t="shared" si="10"/>
        <v>#DIV/0!</v>
      </c>
      <c r="Y102" s="4">
        <v>12</v>
      </c>
      <c r="Z102" s="4">
        <v>6</v>
      </c>
      <c r="AA102" s="155">
        <f t="shared" si="11"/>
        <v>50</v>
      </c>
      <c r="AB102" s="4">
        <v>4</v>
      </c>
      <c r="AC102" s="4">
        <v>2</v>
      </c>
      <c r="AD102" s="155">
        <f t="shared" si="12"/>
        <v>50</v>
      </c>
      <c r="AE102" s="4">
        <v>0</v>
      </c>
      <c r="AF102" s="4">
        <v>0</v>
      </c>
      <c r="AG102" s="155" t="e">
        <f t="shared" si="13"/>
        <v>#DIV/0!</v>
      </c>
      <c r="AH102" s="4">
        <v>0</v>
      </c>
      <c r="AI102" s="6" t="s">
        <v>277</v>
      </c>
      <c r="AJ102" s="2" t="s">
        <v>234</v>
      </c>
      <c r="AK102" s="6" t="s">
        <v>270</v>
      </c>
      <c r="AL102" s="4" t="s">
        <v>69</v>
      </c>
      <c r="AM102" s="59">
        <v>44999.463566956016</v>
      </c>
      <c r="AN102" s="59" t="s">
        <v>564</v>
      </c>
      <c r="AO102" s="59" t="s">
        <v>271</v>
      </c>
      <c r="AP102" s="59" t="s">
        <v>565</v>
      </c>
      <c r="AQ102" s="98"/>
      <c r="AR102" s="98"/>
      <c r="AS102" s="98"/>
      <c r="AT102" s="98"/>
      <c r="AU102" s="98"/>
      <c r="AV102" s="98"/>
    </row>
    <row r="103" spans="1:48" ht="12" x14ac:dyDescent="0.2">
      <c r="A103" s="3">
        <v>387</v>
      </c>
      <c r="B103" s="2" t="s">
        <v>643</v>
      </c>
      <c r="C103" s="3" t="s">
        <v>644</v>
      </c>
      <c r="D103" s="3" t="s">
        <v>645</v>
      </c>
      <c r="E103" s="3" t="s">
        <v>1029</v>
      </c>
      <c r="F103" s="3" t="s">
        <v>573</v>
      </c>
      <c r="G103" s="3" t="s">
        <v>573</v>
      </c>
      <c r="H103" s="3" t="s">
        <v>563</v>
      </c>
      <c r="I103" s="3" t="s">
        <v>207</v>
      </c>
      <c r="J103" s="3" t="s">
        <v>1044</v>
      </c>
      <c r="K103" s="59" t="s">
        <v>269</v>
      </c>
      <c r="L103" s="59" t="s">
        <v>253</v>
      </c>
      <c r="M103" s="4">
        <v>12</v>
      </c>
      <c r="N103" s="4">
        <v>6</v>
      </c>
      <c r="O103" s="155">
        <f t="shared" si="7"/>
        <v>50</v>
      </c>
      <c r="P103" s="4">
        <v>0</v>
      </c>
      <c r="Q103" s="4">
        <v>0</v>
      </c>
      <c r="R103" s="155" t="e">
        <f t="shared" si="8"/>
        <v>#DIV/0!</v>
      </c>
      <c r="S103" s="4">
        <v>0</v>
      </c>
      <c r="T103" s="4">
        <v>0</v>
      </c>
      <c r="U103" s="155" t="e">
        <f t="shared" si="9"/>
        <v>#DIV/0!</v>
      </c>
      <c r="V103" s="4">
        <v>0</v>
      </c>
      <c r="W103" s="4">
        <v>0</v>
      </c>
      <c r="X103" s="155" t="e">
        <f t="shared" si="10"/>
        <v>#DIV/0!</v>
      </c>
      <c r="Y103" s="4">
        <v>4</v>
      </c>
      <c r="Z103" s="4">
        <v>0</v>
      </c>
      <c r="AA103" s="155">
        <f t="shared" si="11"/>
        <v>0</v>
      </c>
      <c r="AB103" s="4">
        <v>0</v>
      </c>
      <c r="AC103" s="4">
        <v>0</v>
      </c>
      <c r="AD103" s="155" t="e">
        <f t="shared" si="12"/>
        <v>#DIV/0!</v>
      </c>
      <c r="AE103" s="4">
        <v>8</v>
      </c>
      <c r="AF103" s="4">
        <v>6</v>
      </c>
      <c r="AG103" s="155">
        <f t="shared" si="13"/>
        <v>75</v>
      </c>
      <c r="AH103" s="4" t="s">
        <v>69</v>
      </c>
      <c r="AI103" s="6" t="s">
        <v>277</v>
      </c>
      <c r="AJ103" s="2" t="s">
        <v>234</v>
      </c>
      <c r="AK103" s="6" t="s">
        <v>314</v>
      </c>
      <c r="AL103" s="4">
        <v>5</v>
      </c>
      <c r="AM103" s="59">
        <v>45008.565763449071</v>
      </c>
      <c r="AN103" s="59" t="s">
        <v>86</v>
      </c>
      <c r="AO103" s="59" t="s">
        <v>646</v>
      </c>
      <c r="AP103" s="59" t="s">
        <v>647</v>
      </c>
      <c r="AQ103" s="98"/>
      <c r="AR103" s="98"/>
      <c r="AS103" s="98"/>
      <c r="AT103" s="98"/>
      <c r="AU103" s="98"/>
      <c r="AV103" s="98"/>
    </row>
    <row r="104" spans="1:48" ht="12" x14ac:dyDescent="0.2">
      <c r="A104" s="3">
        <v>342</v>
      </c>
      <c r="B104" s="2" t="s">
        <v>648</v>
      </c>
      <c r="C104" s="3" t="s">
        <v>649</v>
      </c>
      <c r="D104" s="3" t="s">
        <v>650</v>
      </c>
      <c r="E104" s="3" t="s">
        <v>1027</v>
      </c>
      <c r="F104" s="3" t="s">
        <v>562</v>
      </c>
      <c r="G104" s="3" t="s">
        <v>562</v>
      </c>
      <c r="H104" s="3" t="s">
        <v>563</v>
      </c>
      <c r="I104" s="3" t="s">
        <v>207</v>
      </c>
      <c r="J104" s="3" t="s">
        <v>1044</v>
      </c>
      <c r="K104" s="59" t="s">
        <v>269</v>
      </c>
      <c r="L104" s="59" t="s">
        <v>253</v>
      </c>
      <c r="M104" s="4">
        <v>181</v>
      </c>
      <c r="N104" s="4">
        <v>90</v>
      </c>
      <c r="O104" s="155">
        <f t="shared" si="7"/>
        <v>49.723756906077348</v>
      </c>
      <c r="P104" s="4">
        <v>11</v>
      </c>
      <c r="Q104" s="4">
        <v>3</v>
      </c>
      <c r="R104" s="155">
        <f t="shared" si="8"/>
        <v>27.27272727272727</v>
      </c>
      <c r="S104" s="4">
        <v>5</v>
      </c>
      <c r="T104" s="4">
        <v>2</v>
      </c>
      <c r="U104" s="155">
        <f t="shared" si="9"/>
        <v>40</v>
      </c>
      <c r="V104" s="4">
        <v>3</v>
      </c>
      <c r="W104" s="4">
        <v>3</v>
      </c>
      <c r="X104" s="155">
        <f t="shared" si="10"/>
        <v>100</v>
      </c>
      <c r="Y104" s="4">
        <v>72</v>
      </c>
      <c r="Z104" s="4">
        <v>35</v>
      </c>
      <c r="AA104" s="155">
        <f t="shared" si="11"/>
        <v>48.611111111111107</v>
      </c>
      <c r="AB104" s="4">
        <v>90</v>
      </c>
      <c r="AC104" s="4">
        <v>47</v>
      </c>
      <c r="AD104" s="155">
        <f t="shared" si="12"/>
        <v>52.222222222222229</v>
      </c>
      <c r="AE104" s="4">
        <v>0</v>
      </c>
      <c r="AF104" s="4">
        <v>0</v>
      </c>
      <c r="AG104" s="155" t="e">
        <f t="shared" si="13"/>
        <v>#DIV/0!</v>
      </c>
      <c r="AH104" s="4">
        <v>0</v>
      </c>
      <c r="AI104" s="6" t="s">
        <v>277</v>
      </c>
      <c r="AJ104" s="2" t="s">
        <v>234</v>
      </c>
      <c r="AK104" s="6" t="s">
        <v>278</v>
      </c>
      <c r="AL104" s="4">
        <v>130</v>
      </c>
      <c r="AM104" s="59">
        <v>44999.352868368056</v>
      </c>
      <c r="AN104" s="59" t="s">
        <v>564</v>
      </c>
      <c r="AO104" s="59" t="s">
        <v>271</v>
      </c>
      <c r="AP104" s="59" t="s">
        <v>565</v>
      </c>
      <c r="AQ104" s="98"/>
      <c r="AR104" s="98"/>
      <c r="AS104" s="98"/>
      <c r="AT104" s="98"/>
      <c r="AU104" s="98"/>
      <c r="AV104" s="98"/>
    </row>
    <row r="105" spans="1:48" ht="12" x14ac:dyDescent="0.2">
      <c r="A105" s="3">
        <v>318</v>
      </c>
      <c r="B105" s="2" t="s">
        <v>651</v>
      </c>
      <c r="C105" s="3" t="s">
        <v>652</v>
      </c>
      <c r="D105" s="3" t="s">
        <v>653</v>
      </c>
      <c r="E105" s="3" t="s">
        <v>1030</v>
      </c>
      <c r="F105" s="3" t="s">
        <v>581</v>
      </c>
      <c r="G105" s="3" t="s">
        <v>472</v>
      </c>
      <c r="H105" s="3" t="s">
        <v>563</v>
      </c>
      <c r="I105" s="3" t="s">
        <v>207</v>
      </c>
      <c r="J105" s="3" t="s">
        <v>1044</v>
      </c>
      <c r="K105" s="59" t="s">
        <v>269</v>
      </c>
      <c r="L105" s="59" t="s">
        <v>253</v>
      </c>
      <c r="M105" s="4">
        <v>63</v>
      </c>
      <c r="N105" s="4">
        <v>31</v>
      </c>
      <c r="O105" s="155">
        <f t="shared" si="7"/>
        <v>49.206349206349202</v>
      </c>
      <c r="P105" s="4">
        <v>4</v>
      </c>
      <c r="Q105" s="4">
        <v>4</v>
      </c>
      <c r="R105" s="155">
        <f t="shared" si="8"/>
        <v>100</v>
      </c>
      <c r="S105" s="4">
        <v>0</v>
      </c>
      <c r="T105" s="4">
        <v>0</v>
      </c>
      <c r="U105" s="155" t="e">
        <f t="shared" si="9"/>
        <v>#DIV/0!</v>
      </c>
      <c r="V105" s="4">
        <v>0</v>
      </c>
      <c r="W105" s="4">
        <v>0</v>
      </c>
      <c r="X105" s="155" t="e">
        <f t="shared" si="10"/>
        <v>#DIV/0!</v>
      </c>
      <c r="Y105" s="4">
        <v>18</v>
      </c>
      <c r="Z105" s="4">
        <v>5</v>
      </c>
      <c r="AA105" s="155">
        <f t="shared" si="11"/>
        <v>27.777777777777779</v>
      </c>
      <c r="AB105" s="4">
        <v>30</v>
      </c>
      <c r="AC105" s="4">
        <v>11</v>
      </c>
      <c r="AD105" s="155">
        <f t="shared" si="12"/>
        <v>36.666666666666664</v>
      </c>
      <c r="AE105" s="4">
        <v>11</v>
      </c>
      <c r="AF105" s="4">
        <v>11</v>
      </c>
      <c r="AG105" s="155">
        <f t="shared" si="13"/>
        <v>100</v>
      </c>
      <c r="AH105" s="4">
        <v>0</v>
      </c>
      <c r="AI105" s="6" t="s">
        <v>277</v>
      </c>
      <c r="AJ105" s="2" t="s">
        <v>234</v>
      </c>
      <c r="AK105" s="6" t="s">
        <v>314</v>
      </c>
      <c r="AL105" s="4">
        <v>12</v>
      </c>
      <c r="AM105" s="59">
        <v>44999.203531400461</v>
      </c>
      <c r="AN105" s="59" t="s">
        <v>564</v>
      </c>
      <c r="AO105" s="59" t="s">
        <v>271</v>
      </c>
      <c r="AP105" s="59" t="s">
        <v>565</v>
      </c>
      <c r="AQ105" s="98"/>
      <c r="AR105" s="98"/>
      <c r="AS105" s="98"/>
      <c r="AT105" s="98"/>
      <c r="AU105" s="98"/>
      <c r="AV105" s="98"/>
    </row>
    <row r="106" spans="1:48" ht="12" x14ac:dyDescent="0.2">
      <c r="A106" s="3">
        <v>332</v>
      </c>
      <c r="B106" s="2" t="s">
        <v>654</v>
      </c>
      <c r="C106" s="3" t="s">
        <v>655</v>
      </c>
      <c r="D106" s="3" t="s">
        <v>610</v>
      </c>
      <c r="E106" s="3" t="s">
        <v>1029</v>
      </c>
      <c r="F106" s="3" t="s">
        <v>573</v>
      </c>
      <c r="G106" s="3" t="s">
        <v>573</v>
      </c>
      <c r="H106" s="3" t="s">
        <v>563</v>
      </c>
      <c r="I106" s="3" t="s">
        <v>207</v>
      </c>
      <c r="J106" s="3" t="s">
        <v>1044</v>
      </c>
      <c r="K106" s="59" t="s">
        <v>269</v>
      </c>
      <c r="L106" s="59" t="s">
        <v>253</v>
      </c>
      <c r="M106" s="4">
        <v>37</v>
      </c>
      <c r="N106" s="4">
        <v>18</v>
      </c>
      <c r="O106" s="155">
        <f t="shared" si="7"/>
        <v>48.648648648648653</v>
      </c>
      <c r="P106" s="4">
        <v>1</v>
      </c>
      <c r="Q106" s="4">
        <v>1</v>
      </c>
      <c r="R106" s="155">
        <f t="shared" si="8"/>
        <v>100</v>
      </c>
      <c r="S106" s="4">
        <v>2</v>
      </c>
      <c r="T106" s="4">
        <v>1</v>
      </c>
      <c r="U106" s="155">
        <f t="shared" si="9"/>
        <v>50</v>
      </c>
      <c r="V106" s="4">
        <v>0</v>
      </c>
      <c r="W106" s="4">
        <v>0</v>
      </c>
      <c r="X106" s="155" t="e">
        <f t="shared" si="10"/>
        <v>#DIV/0!</v>
      </c>
      <c r="Y106" s="4">
        <v>20</v>
      </c>
      <c r="Z106" s="4">
        <v>10</v>
      </c>
      <c r="AA106" s="155">
        <f t="shared" si="11"/>
        <v>50</v>
      </c>
      <c r="AB106" s="4">
        <v>14</v>
      </c>
      <c r="AC106" s="4">
        <v>6</v>
      </c>
      <c r="AD106" s="155">
        <f t="shared" si="12"/>
        <v>42.857142857142854</v>
      </c>
      <c r="AE106" s="4">
        <v>0</v>
      </c>
      <c r="AF106" s="4">
        <v>0</v>
      </c>
      <c r="AG106" s="155" t="e">
        <f t="shared" si="13"/>
        <v>#DIV/0!</v>
      </c>
      <c r="AH106" s="4">
        <v>0</v>
      </c>
      <c r="AI106" s="6" t="s">
        <v>277</v>
      </c>
      <c r="AJ106" s="2" t="s">
        <v>234</v>
      </c>
      <c r="AK106" s="6" t="s">
        <v>270</v>
      </c>
      <c r="AL106" s="4">
        <v>20</v>
      </c>
      <c r="AM106" s="59">
        <v>44999.267741805554</v>
      </c>
      <c r="AN106" s="59" t="s">
        <v>564</v>
      </c>
      <c r="AO106" s="59" t="s">
        <v>271</v>
      </c>
      <c r="AP106" s="59" t="s">
        <v>565</v>
      </c>
      <c r="AQ106" s="98"/>
      <c r="AR106" s="98"/>
      <c r="AS106" s="98"/>
      <c r="AT106" s="98"/>
      <c r="AU106" s="98"/>
      <c r="AV106" s="98"/>
    </row>
    <row r="107" spans="1:48" ht="12" x14ac:dyDescent="0.2">
      <c r="A107" s="3">
        <v>321</v>
      </c>
      <c r="B107" s="2" t="s">
        <v>656</v>
      </c>
      <c r="C107" s="3" t="s">
        <v>657</v>
      </c>
      <c r="D107" s="3" t="s">
        <v>658</v>
      </c>
      <c r="E107" s="3" t="s">
        <v>1030</v>
      </c>
      <c r="F107" s="3" t="s">
        <v>581</v>
      </c>
      <c r="G107" s="3" t="s">
        <v>472</v>
      </c>
      <c r="H107" s="3" t="s">
        <v>563</v>
      </c>
      <c r="I107" s="3" t="s">
        <v>207</v>
      </c>
      <c r="J107" s="3" t="s">
        <v>1044</v>
      </c>
      <c r="K107" s="59" t="s">
        <v>269</v>
      </c>
      <c r="L107" s="59" t="s">
        <v>253</v>
      </c>
      <c r="M107" s="4">
        <v>58</v>
      </c>
      <c r="N107" s="4">
        <v>25</v>
      </c>
      <c r="O107" s="155">
        <f t="shared" si="7"/>
        <v>43.103448275862064</v>
      </c>
      <c r="P107" s="4">
        <v>1</v>
      </c>
      <c r="Q107" s="4">
        <v>1</v>
      </c>
      <c r="R107" s="155">
        <f t="shared" si="8"/>
        <v>100</v>
      </c>
      <c r="S107" s="4">
        <v>4</v>
      </c>
      <c r="T107" s="4">
        <v>2</v>
      </c>
      <c r="U107" s="155">
        <f t="shared" si="9"/>
        <v>50</v>
      </c>
      <c r="V107" s="4">
        <v>6</v>
      </c>
      <c r="W107" s="4">
        <v>3</v>
      </c>
      <c r="X107" s="155">
        <f t="shared" si="10"/>
        <v>50</v>
      </c>
      <c r="Y107" s="4">
        <v>36</v>
      </c>
      <c r="Z107" s="4">
        <v>12</v>
      </c>
      <c r="AA107" s="155">
        <f t="shared" si="11"/>
        <v>33.333333333333329</v>
      </c>
      <c r="AB107" s="4">
        <v>6</v>
      </c>
      <c r="AC107" s="4">
        <v>6</v>
      </c>
      <c r="AD107" s="155">
        <f t="shared" si="12"/>
        <v>100</v>
      </c>
      <c r="AE107" s="4">
        <v>5</v>
      </c>
      <c r="AF107" s="4">
        <v>1</v>
      </c>
      <c r="AG107" s="155">
        <f t="shared" si="13"/>
        <v>20</v>
      </c>
      <c r="AH107" s="4">
        <v>0</v>
      </c>
      <c r="AI107" s="6" t="s">
        <v>277</v>
      </c>
      <c r="AJ107" s="2" t="s">
        <v>234</v>
      </c>
      <c r="AK107" s="6" t="s">
        <v>270</v>
      </c>
      <c r="AL107" s="4">
        <v>40</v>
      </c>
      <c r="AM107" s="59">
        <v>44999.238522256943</v>
      </c>
      <c r="AN107" s="59" t="s">
        <v>564</v>
      </c>
      <c r="AO107" s="59" t="s">
        <v>271</v>
      </c>
      <c r="AP107" s="59" t="s">
        <v>565</v>
      </c>
      <c r="AQ107" s="98"/>
      <c r="AR107" s="98"/>
      <c r="AS107" s="98"/>
      <c r="AT107" s="98"/>
      <c r="AU107" s="98"/>
      <c r="AV107" s="98"/>
    </row>
    <row r="108" spans="1:48" ht="12" x14ac:dyDescent="0.2">
      <c r="A108" s="3">
        <v>96</v>
      </c>
      <c r="B108" s="2" t="s">
        <v>659</v>
      </c>
      <c r="C108" s="3" t="s">
        <v>660</v>
      </c>
      <c r="D108" s="3" t="s">
        <v>661</v>
      </c>
      <c r="E108" s="3" t="s">
        <v>1029</v>
      </c>
      <c r="F108" s="3" t="s">
        <v>573</v>
      </c>
      <c r="G108" s="3" t="s">
        <v>573</v>
      </c>
      <c r="H108" s="3" t="s">
        <v>563</v>
      </c>
      <c r="I108" s="3" t="s">
        <v>207</v>
      </c>
      <c r="J108" s="3" t="s">
        <v>1044</v>
      </c>
      <c r="K108" s="59" t="s">
        <v>269</v>
      </c>
      <c r="L108" s="59" t="s">
        <v>253</v>
      </c>
      <c r="M108" s="4">
        <v>10</v>
      </c>
      <c r="N108" s="4">
        <v>4</v>
      </c>
      <c r="O108" s="155">
        <f t="shared" si="7"/>
        <v>40</v>
      </c>
      <c r="P108" s="4">
        <v>1</v>
      </c>
      <c r="Q108" s="4">
        <v>1</v>
      </c>
      <c r="R108" s="155">
        <f t="shared" si="8"/>
        <v>100</v>
      </c>
      <c r="S108" s="4">
        <v>0</v>
      </c>
      <c r="T108" s="4">
        <v>0</v>
      </c>
      <c r="U108" s="155" t="e">
        <f t="shared" si="9"/>
        <v>#DIV/0!</v>
      </c>
      <c r="V108" s="4">
        <v>0</v>
      </c>
      <c r="W108" s="4">
        <v>0</v>
      </c>
      <c r="X108" s="155" t="e">
        <f t="shared" si="10"/>
        <v>#DIV/0!</v>
      </c>
      <c r="Y108" s="4">
        <v>4</v>
      </c>
      <c r="Z108" s="4">
        <v>1</v>
      </c>
      <c r="AA108" s="155">
        <f t="shared" si="11"/>
        <v>25</v>
      </c>
      <c r="AB108" s="4">
        <v>0</v>
      </c>
      <c r="AC108" s="4">
        <v>0</v>
      </c>
      <c r="AD108" s="155" t="e">
        <f t="shared" si="12"/>
        <v>#DIV/0!</v>
      </c>
      <c r="AE108" s="4">
        <v>5</v>
      </c>
      <c r="AF108" s="4">
        <v>2</v>
      </c>
      <c r="AG108" s="155">
        <f t="shared" si="13"/>
        <v>40</v>
      </c>
      <c r="AH108" s="4">
        <v>0</v>
      </c>
      <c r="AI108" s="6" t="s">
        <v>277</v>
      </c>
      <c r="AJ108" s="2" t="s">
        <v>234</v>
      </c>
      <c r="AK108" s="6" t="s">
        <v>314</v>
      </c>
      <c r="AL108" s="4">
        <v>3</v>
      </c>
      <c r="AM108" s="59">
        <v>44900.153544733796</v>
      </c>
      <c r="AN108" s="59" t="s">
        <v>601</v>
      </c>
      <c r="AO108" s="59" t="s">
        <v>304</v>
      </c>
      <c r="AP108" s="59" t="s">
        <v>602</v>
      </c>
      <c r="AQ108" s="98"/>
      <c r="AR108" s="98"/>
      <c r="AS108" s="98"/>
      <c r="AT108" s="98"/>
      <c r="AU108" s="98"/>
      <c r="AV108" s="98"/>
    </row>
    <row r="109" spans="1:48" ht="12" x14ac:dyDescent="0.2">
      <c r="A109" s="3">
        <v>388</v>
      </c>
      <c r="B109" s="2" t="s">
        <v>662</v>
      </c>
      <c r="C109" s="3" t="s">
        <v>663</v>
      </c>
      <c r="D109" s="3" t="s">
        <v>664</v>
      </c>
      <c r="E109" s="3" t="s">
        <v>1029</v>
      </c>
      <c r="F109" s="3" t="s">
        <v>573</v>
      </c>
      <c r="G109" s="3" t="s">
        <v>573</v>
      </c>
      <c r="H109" s="3" t="s">
        <v>563</v>
      </c>
      <c r="I109" s="3" t="s">
        <v>207</v>
      </c>
      <c r="J109" s="3" t="s">
        <v>1044</v>
      </c>
      <c r="K109" s="59" t="s">
        <v>269</v>
      </c>
      <c r="L109" s="59" t="s">
        <v>253</v>
      </c>
      <c r="M109" s="4">
        <v>10</v>
      </c>
      <c r="N109" s="4">
        <v>4</v>
      </c>
      <c r="O109" s="155">
        <f t="shared" si="7"/>
        <v>40</v>
      </c>
      <c r="P109" s="4">
        <v>0</v>
      </c>
      <c r="Q109" s="4">
        <v>0</v>
      </c>
      <c r="R109" s="155" t="e">
        <f t="shared" si="8"/>
        <v>#DIV/0!</v>
      </c>
      <c r="S109" s="4">
        <v>0</v>
      </c>
      <c r="T109" s="4">
        <v>0</v>
      </c>
      <c r="U109" s="155" t="e">
        <f t="shared" si="9"/>
        <v>#DIV/0!</v>
      </c>
      <c r="V109" s="4">
        <v>0</v>
      </c>
      <c r="W109" s="4">
        <v>0</v>
      </c>
      <c r="X109" s="155" t="e">
        <f t="shared" si="10"/>
        <v>#DIV/0!</v>
      </c>
      <c r="Y109" s="4">
        <v>4</v>
      </c>
      <c r="Z109" s="4">
        <v>1</v>
      </c>
      <c r="AA109" s="155">
        <f t="shared" si="11"/>
        <v>25</v>
      </c>
      <c r="AB109" s="4">
        <v>0</v>
      </c>
      <c r="AC109" s="4">
        <v>0</v>
      </c>
      <c r="AD109" s="155" t="e">
        <f t="shared" si="12"/>
        <v>#DIV/0!</v>
      </c>
      <c r="AE109" s="4">
        <v>6</v>
      </c>
      <c r="AF109" s="4">
        <v>3</v>
      </c>
      <c r="AG109" s="155">
        <f t="shared" si="13"/>
        <v>50</v>
      </c>
      <c r="AH109" s="4">
        <v>5</v>
      </c>
      <c r="AI109" s="6" t="s">
        <v>277</v>
      </c>
      <c r="AJ109" s="2" t="s">
        <v>234</v>
      </c>
      <c r="AK109" s="6" t="s">
        <v>314</v>
      </c>
      <c r="AL109" s="4">
        <v>5</v>
      </c>
      <c r="AM109" s="59">
        <v>45008.571442002314</v>
      </c>
      <c r="AN109" s="59" t="s">
        <v>86</v>
      </c>
      <c r="AO109" s="59" t="s">
        <v>646</v>
      </c>
      <c r="AP109" s="59" t="s">
        <v>647</v>
      </c>
      <c r="AQ109" s="98"/>
      <c r="AR109" s="98"/>
      <c r="AS109" s="98"/>
      <c r="AT109" s="98"/>
      <c r="AU109" s="98"/>
      <c r="AV109" s="98"/>
    </row>
    <row r="110" spans="1:48" ht="12" x14ac:dyDescent="0.2">
      <c r="A110" s="3">
        <v>357</v>
      </c>
      <c r="B110" s="2" t="s">
        <v>665</v>
      </c>
      <c r="C110" s="3" t="s">
        <v>666</v>
      </c>
      <c r="D110" s="3" t="s">
        <v>667</v>
      </c>
      <c r="E110" s="3" t="s">
        <v>1028</v>
      </c>
      <c r="F110" s="3" t="s">
        <v>569</v>
      </c>
      <c r="G110" s="3" t="s">
        <v>569</v>
      </c>
      <c r="H110" s="3" t="s">
        <v>563</v>
      </c>
      <c r="I110" s="3" t="s">
        <v>207</v>
      </c>
      <c r="J110" s="3" t="s">
        <v>1044</v>
      </c>
      <c r="K110" s="59" t="s">
        <v>269</v>
      </c>
      <c r="L110" s="59" t="s">
        <v>253</v>
      </c>
      <c r="M110" s="4">
        <v>8</v>
      </c>
      <c r="N110" s="4">
        <v>3</v>
      </c>
      <c r="O110" s="155">
        <f t="shared" si="7"/>
        <v>37.5</v>
      </c>
      <c r="P110" s="4">
        <v>0</v>
      </c>
      <c r="Q110" s="4">
        <v>0</v>
      </c>
      <c r="R110" s="155" t="e">
        <f t="shared" si="8"/>
        <v>#DIV/0!</v>
      </c>
      <c r="S110" s="4">
        <v>0</v>
      </c>
      <c r="T110" s="4">
        <v>0</v>
      </c>
      <c r="U110" s="155" t="e">
        <f t="shared" si="9"/>
        <v>#DIV/0!</v>
      </c>
      <c r="V110" s="4">
        <v>0</v>
      </c>
      <c r="W110" s="4">
        <v>0</v>
      </c>
      <c r="X110" s="155" t="e">
        <f t="shared" si="10"/>
        <v>#DIV/0!</v>
      </c>
      <c r="Y110" s="4">
        <v>6</v>
      </c>
      <c r="Z110" s="4">
        <v>1</v>
      </c>
      <c r="AA110" s="155">
        <f t="shared" si="11"/>
        <v>16.666666666666664</v>
      </c>
      <c r="AB110" s="4">
        <v>2</v>
      </c>
      <c r="AC110" s="4">
        <v>2</v>
      </c>
      <c r="AD110" s="155">
        <f t="shared" si="12"/>
        <v>100</v>
      </c>
      <c r="AE110" s="4">
        <v>0</v>
      </c>
      <c r="AF110" s="4">
        <v>0</v>
      </c>
      <c r="AG110" s="155" t="e">
        <f t="shared" si="13"/>
        <v>#DIV/0!</v>
      </c>
      <c r="AH110" s="4">
        <v>0</v>
      </c>
      <c r="AI110" s="6" t="s">
        <v>277</v>
      </c>
      <c r="AJ110" s="2" t="s">
        <v>234</v>
      </c>
      <c r="AK110" s="6" t="s">
        <v>270</v>
      </c>
      <c r="AL110" s="4">
        <v>6</v>
      </c>
      <c r="AM110" s="59">
        <v>44999.452590868059</v>
      </c>
      <c r="AN110" s="59" t="s">
        <v>564</v>
      </c>
      <c r="AO110" s="59" t="s">
        <v>271</v>
      </c>
      <c r="AP110" s="59" t="s">
        <v>565</v>
      </c>
      <c r="AQ110" s="98"/>
      <c r="AR110" s="98"/>
      <c r="AS110" s="98"/>
      <c r="AT110" s="98"/>
      <c r="AU110" s="98"/>
      <c r="AV110" s="98"/>
    </row>
    <row r="111" spans="1:48" ht="12" x14ac:dyDescent="0.2">
      <c r="A111" s="3">
        <v>360</v>
      </c>
      <c r="B111" s="2" t="s">
        <v>668</v>
      </c>
      <c r="C111" s="3" t="s">
        <v>669</v>
      </c>
      <c r="D111" s="3" t="s">
        <v>577</v>
      </c>
      <c r="E111" s="3" t="s">
        <v>1028</v>
      </c>
      <c r="F111" s="3" t="s">
        <v>569</v>
      </c>
      <c r="G111" s="3" t="s">
        <v>569</v>
      </c>
      <c r="H111" s="3" t="s">
        <v>563</v>
      </c>
      <c r="I111" s="3" t="s">
        <v>207</v>
      </c>
      <c r="J111" s="3" t="s">
        <v>1044</v>
      </c>
      <c r="K111" s="59" t="s">
        <v>269</v>
      </c>
      <c r="L111" s="59" t="s">
        <v>253</v>
      </c>
      <c r="M111" s="4">
        <v>16</v>
      </c>
      <c r="N111" s="4">
        <v>6</v>
      </c>
      <c r="O111" s="155">
        <f t="shared" si="7"/>
        <v>37.5</v>
      </c>
      <c r="P111" s="4">
        <v>0</v>
      </c>
      <c r="Q111" s="4">
        <v>0</v>
      </c>
      <c r="R111" s="155" t="e">
        <f t="shared" si="8"/>
        <v>#DIV/0!</v>
      </c>
      <c r="S111" s="4">
        <v>0</v>
      </c>
      <c r="T111" s="4">
        <v>0</v>
      </c>
      <c r="U111" s="155" t="e">
        <f t="shared" si="9"/>
        <v>#DIV/0!</v>
      </c>
      <c r="V111" s="4">
        <v>0</v>
      </c>
      <c r="W111" s="4">
        <v>0</v>
      </c>
      <c r="X111" s="155" t="e">
        <f t="shared" si="10"/>
        <v>#DIV/0!</v>
      </c>
      <c r="Y111" s="4">
        <v>13</v>
      </c>
      <c r="Z111" s="4">
        <v>6</v>
      </c>
      <c r="AA111" s="155">
        <f t="shared" si="11"/>
        <v>46.153846153846153</v>
      </c>
      <c r="AB111" s="4">
        <v>3</v>
      </c>
      <c r="AC111" s="4">
        <v>0</v>
      </c>
      <c r="AD111" s="155">
        <f t="shared" si="12"/>
        <v>0</v>
      </c>
      <c r="AE111" s="4">
        <v>0</v>
      </c>
      <c r="AF111" s="4">
        <v>0</v>
      </c>
      <c r="AG111" s="155" t="e">
        <f t="shared" si="13"/>
        <v>#DIV/0!</v>
      </c>
      <c r="AH111" s="4">
        <v>0</v>
      </c>
      <c r="AI111" s="6" t="s">
        <v>277</v>
      </c>
      <c r="AJ111" s="2" t="s">
        <v>234</v>
      </c>
      <c r="AK111" s="6" t="s">
        <v>270</v>
      </c>
      <c r="AL111" s="4">
        <v>12</v>
      </c>
      <c r="AM111" s="59">
        <v>44999.457574247688</v>
      </c>
      <c r="AN111" s="59" t="s">
        <v>564</v>
      </c>
      <c r="AO111" s="59" t="s">
        <v>271</v>
      </c>
      <c r="AP111" s="59" t="s">
        <v>565</v>
      </c>
      <c r="AQ111" s="98"/>
      <c r="AR111" s="98"/>
      <c r="AS111" s="98"/>
      <c r="AT111" s="98"/>
      <c r="AU111" s="98"/>
      <c r="AV111" s="98"/>
    </row>
    <row r="112" spans="1:48" ht="12" x14ac:dyDescent="0.2">
      <c r="A112" s="3">
        <v>367</v>
      </c>
      <c r="B112" s="2" t="s">
        <v>35</v>
      </c>
      <c r="C112" s="3" t="s">
        <v>670</v>
      </c>
      <c r="D112" s="3" t="s">
        <v>69</v>
      </c>
      <c r="E112" s="3" t="s">
        <v>1028</v>
      </c>
      <c r="F112" s="3" t="s">
        <v>588</v>
      </c>
      <c r="G112" s="3" t="s">
        <v>642</v>
      </c>
      <c r="H112" s="3" t="s">
        <v>563</v>
      </c>
      <c r="I112" s="3" t="s">
        <v>207</v>
      </c>
      <c r="J112" s="3" t="s">
        <v>1044</v>
      </c>
      <c r="K112" s="59" t="s">
        <v>269</v>
      </c>
      <c r="L112" s="59" t="s">
        <v>253</v>
      </c>
      <c r="M112" s="4">
        <v>8</v>
      </c>
      <c r="N112" s="4">
        <v>3</v>
      </c>
      <c r="O112" s="155">
        <f t="shared" si="7"/>
        <v>37.5</v>
      </c>
      <c r="P112" s="4">
        <v>0</v>
      </c>
      <c r="Q112" s="4">
        <v>0</v>
      </c>
      <c r="R112" s="155" t="e">
        <f t="shared" si="8"/>
        <v>#DIV/0!</v>
      </c>
      <c r="S112" s="4">
        <v>0</v>
      </c>
      <c r="T112" s="4">
        <v>0</v>
      </c>
      <c r="U112" s="155" t="e">
        <f t="shared" si="9"/>
        <v>#DIV/0!</v>
      </c>
      <c r="V112" s="4">
        <v>0</v>
      </c>
      <c r="W112" s="4">
        <v>0</v>
      </c>
      <c r="X112" s="155" t="e">
        <f t="shared" si="10"/>
        <v>#DIV/0!</v>
      </c>
      <c r="Y112" s="4">
        <v>5</v>
      </c>
      <c r="Z112" s="4">
        <v>2</v>
      </c>
      <c r="AA112" s="155">
        <f t="shared" si="11"/>
        <v>40</v>
      </c>
      <c r="AB112" s="4">
        <v>3</v>
      </c>
      <c r="AC112" s="4">
        <v>1</v>
      </c>
      <c r="AD112" s="155">
        <f t="shared" si="12"/>
        <v>33.333333333333329</v>
      </c>
      <c r="AE112" s="4">
        <v>0</v>
      </c>
      <c r="AF112" s="4">
        <v>0</v>
      </c>
      <c r="AG112" s="155" t="e">
        <f t="shared" si="13"/>
        <v>#DIV/0!</v>
      </c>
      <c r="AH112" s="4">
        <v>0</v>
      </c>
      <c r="AI112" s="6" t="s">
        <v>277</v>
      </c>
      <c r="AJ112" s="2" t="s">
        <v>234</v>
      </c>
      <c r="AK112" s="6" t="s">
        <v>270</v>
      </c>
      <c r="AL112" s="4" t="s">
        <v>69</v>
      </c>
      <c r="AM112" s="59">
        <v>44999.47218866898</v>
      </c>
      <c r="AN112" s="59" t="s">
        <v>564</v>
      </c>
      <c r="AO112" s="59" t="s">
        <v>271</v>
      </c>
      <c r="AP112" s="59" t="s">
        <v>565</v>
      </c>
      <c r="AQ112" s="98"/>
      <c r="AR112" s="98"/>
      <c r="AS112" s="98"/>
      <c r="AT112" s="98"/>
      <c r="AU112" s="98"/>
      <c r="AV112" s="98"/>
    </row>
    <row r="113" spans="1:48" ht="12" x14ac:dyDescent="0.2">
      <c r="A113" s="3">
        <v>194</v>
      </c>
      <c r="B113" s="2" t="s">
        <v>671</v>
      </c>
      <c r="C113" s="3" t="s">
        <v>672</v>
      </c>
      <c r="D113" s="3" t="s">
        <v>673</v>
      </c>
      <c r="E113" s="3" t="s">
        <v>1028</v>
      </c>
      <c r="F113" s="3" t="s">
        <v>588</v>
      </c>
      <c r="G113" s="3" t="s">
        <v>642</v>
      </c>
      <c r="H113" s="3" t="s">
        <v>563</v>
      </c>
      <c r="I113" s="3" t="s">
        <v>207</v>
      </c>
      <c r="J113" s="3" t="s">
        <v>1044</v>
      </c>
      <c r="K113" s="59" t="s">
        <v>269</v>
      </c>
      <c r="L113" s="59" t="s">
        <v>253</v>
      </c>
      <c r="M113" s="4">
        <v>94</v>
      </c>
      <c r="N113" s="4">
        <v>33</v>
      </c>
      <c r="O113" s="155">
        <f t="shared" si="7"/>
        <v>35.106382978723403</v>
      </c>
      <c r="P113" s="4">
        <v>5</v>
      </c>
      <c r="Q113" s="4">
        <v>3</v>
      </c>
      <c r="R113" s="155">
        <f t="shared" si="8"/>
        <v>60</v>
      </c>
      <c r="S113" s="4">
        <v>10</v>
      </c>
      <c r="T113" s="4">
        <v>9</v>
      </c>
      <c r="U113" s="155">
        <f t="shared" si="9"/>
        <v>90</v>
      </c>
      <c r="V113" s="4">
        <v>2</v>
      </c>
      <c r="W113" s="4">
        <v>2</v>
      </c>
      <c r="X113" s="155">
        <f t="shared" si="10"/>
        <v>100</v>
      </c>
      <c r="Y113" s="4">
        <v>57</v>
      </c>
      <c r="Z113" s="4">
        <v>10</v>
      </c>
      <c r="AA113" s="155">
        <f t="shared" si="11"/>
        <v>17.543859649122805</v>
      </c>
      <c r="AB113" s="4">
        <v>12</v>
      </c>
      <c r="AC113" s="4">
        <v>1</v>
      </c>
      <c r="AD113" s="155">
        <f t="shared" si="12"/>
        <v>8.3333333333333321</v>
      </c>
      <c r="AE113" s="4">
        <v>8</v>
      </c>
      <c r="AF113" s="4">
        <v>8</v>
      </c>
      <c r="AG113" s="155">
        <f t="shared" si="13"/>
        <v>100</v>
      </c>
      <c r="AH113" s="4" t="s">
        <v>69</v>
      </c>
      <c r="AI113" s="6" t="s">
        <v>277</v>
      </c>
      <c r="AJ113" s="2" t="s">
        <v>234</v>
      </c>
      <c r="AK113" s="6" t="s">
        <v>270</v>
      </c>
      <c r="AL113" s="4" t="s">
        <v>69</v>
      </c>
      <c r="AM113" s="59">
        <v>44904.615740393521</v>
      </c>
      <c r="AN113" s="59">
        <v>45041</v>
      </c>
      <c r="AO113" s="59" t="s">
        <v>74</v>
      </c>
      <c r="AP113" s="59" t="s">
        <v>74</v>
      </c>
      <c r="AQ113" s="98"/>
      <c r="AR113" s="98"/>
      <c r="AS113" s="98"/>
      <c r="AT113" s="98"/>
      <c r="AU113" s="98"/>
      <c r="AV113" s="98"/>
    </row>
    <row r="114" spans="1:48" ht="12" x14ac:dyDescent="0.2">
      <c r="A114" s="3">
        <v>349</v>
      </c>
      <c r="B114" s="2" t="s">
        <v>35</v>
      </c>
      <c r="C114" s="3" t="s">
        <v>674</v>
      </c>
      <c r="D114" s="3" t="s">
        <v>69</v>
      </c>
      <c r="E114" s="3" t="s">
        <v>1027</v>
      </c>
      <c r="F114" s="3" t="s">
        <v>562</v>
      </c>
      <c r="G114" s="3" t="s">
        <v>562</v>
      </c>
      <c r="H114" s="3" t="s">
        <v>563</v>
      </c>
      <c r="I114" s="3" t="s">
        <v>207</v>
      </c>
      <c r="J114" s="3" t="s">
        <v>1044</v>
      </c>
      <c r="K114" s="59" t="s">
        <v>269</v>
      </c>
      <c r="L114" s="59" t="s">
        <v>253</v>
      </c>
      <c r="M114" s="4">
        <v>6</v>
      </c>
      <c r="N114" s="4">
        <v>2</v>
      </c>
      <c r="O114" s="155">
        <f t="shared" si="7"/>
        <v>33.333333333333329</v>
      </c>
      <c r="P114" s="4">
        <v>0</v>
      </c>
      <c r="Q114" s="4">
        <v>0</v>
      </c>
      <c r="R114" s="155" t="e">
        <f t="shared" si="8"/>
        <v>#DIV/0!</v>
      </c>
      <c r="S114" s="4">
        <v>0</v>
      </c>
      <c r="T114" s="4">
        <v>0</v>
      </c>
      <c r="U114" s="155" t="e">
        <f t="shared" si="9"/>
        <v>#DIV/0!</v>
      </c>
      <c r="V114" s="4">
        <v>0</v>
      </c>
      <c r="W114" s="4">
        <v>0</v>
      </c>
      <c r="X114" s="155" t="e">
        <f t="shared" si="10"/>
        <v>#DIV/0!</v>
      </c>
      <c r="Y114" s="4">
        <v>6</v>
      </c>
      <c r="Z114" s="4">
        <v>2</v>
      </c>
      <c r="AA114" s="155">
        <f t="shared" si="11"/>
        <v>33.333333333333329</v>
      </c>
      <c r="AB114" s="4">
        <v>0</v>
      </c>
      <c r="AC114" s="4">
        <v>0</v>
      </c>
      <c r="AD114" s="155" t="e">
        <f t="shared" si="12"/>
        <v>#DIV/0!</v>
      </c>
      <c r="AE114" s="4">
        <v>0</v>
      </c>
      <c r="AF114" s="4">
        <v>0</v>
      </c>
      <c r="AG114" s="155" t="e">
        <f t="shared" si="13"/>
        <v>#DIV/0!</v>
      </c>
      <c r="AH114" s="4">
        <v>0</v>
      </c>
      <c r="AI114" s="6" t="s">
        <v>277</v>
      </c>
      <c r="AJ114" s="2" t="s">
        <v>234</v>
      </c>
      <c r="AK114" s="6" t="s">
        <v>270</v>
      </c>
      <c r="AL114" s="4" t="s">
        <v>69</v>
      </c>
      <c r="AM114" s="59">
        <v>44999.369242430555</v>
      </c>
      <c r="AN114" s="59" t="s">
        <v>564</v>
      </c>
      <c r="AO114" s="59" t="s">
        <v>271</v>
      </c>
      <c r="AP114" s="59" t="s">
        <v>565</v>
      </c>
      <c r="AQ114" s="98"/>
      <c r="AR114" s="98"/>
      <c r="AS114" s="98"/>
      <c r="AT114" s="98"/>
      <c r="AU114" s="98"/>
      <c r="AV114" s="98"/>
    </row>
    <row r="115" spans="1:48" ht="12" x14ac:dyDescent="0.2">
      <c r="A115" s="3">
        <v>386</v>
      </c>
      <c r="B115" s="2" t="s">
        <v>675</v>
      </c>
      <c r="C115" s="3" t="s">
        <v>676</v>
      </c>
      <c r="D115" s="3" t="s">
        <v>677</v>
      </c>
      <c r="E115" s="3" t="s">
        <v>1029</v>
      </c>
      <c r="F115" s="3" t="s">
        <v>573</v>
      </c>
      <c r="G115" s="3" t="s">
        <v>573</v>
      </c>
      <c r="H115" s="3" t="s">
        <v>563</v>
      </c>
      <c r="I115" s="3" t="s">
        <v>207</v>
      </c>
      <c r="J115" s="3" t="s">
        <v>1044</v>
      </c>
      <c r="K115" s="59" t="s">
        <v>269</v>
      </c>
      <c r="L115" s="59" t="s">
        <v>253</v>
      </c>
      <c r="M115" s="4">
        <v>18</v>
      </c>
      <c r="N115" s="4">
        <v>6</v>
      </c>
      <c r="O115" s="155">
        <f t="shared" si="7"/>
        <v>33.333333333333329</v>
      </c>
      <c r="P115" s="4">
        <v>1</v>
      </c>
      <c r="Q115" s="4">
        <v>1</v>
      </c>
      <c r="R115" s="155">
        <f t="shared" si="8"/>
        <v>100</v>
      </c>
      <c r="S115" s="4">
        <v>0</v>
      </c>
      <c r="T115" s="4">
        <v>0</v>
      </c>
      <c r="U115" s="155" t="e">
        <f t="shared" si="9"/>
        <v>#DIV/0!</v>
      </c>
      <c r="V115" s="4">
        <v>0</v>
      </c>
      <c r="W115" s="4">
        <v>0</v>
      </c>
      <c r="X115" s="155" t="e">
        <f t="shared" si="10"/>
        <v>#DIV/0!</v>
      </c>
      <c r="Y115" s="4">
        <v>6</v>
      </c>
      <c r="Z115" s="4">
        <v>2</v>
      </c>
      <c r="AA115" s="155">
        <f t="shared" si="11"/>
        <v>33.333333333333329</v>
      </c>
      <c r="AB115" s="4">
        <v>0</v>
      </c>
      <c r="AC115" s="4">
        <v>0</v>
      </c>
      <c r="AD115" s="155" t="e">
        <f t="shared" si="12"/>
        <v>#DIV/0!</v>
      </c>
      <c r="AE115" s="4">
        <v>11</v>
      </c>
      <c r="AF115" s="4">
        <v>3</v>
      </c>
      <c r="AG115" s="155">
        <f t="shared" si="13"/>
        <v>27.27272727272727</v>
      </c>
      <c r="AH115" s="4">
        <v>3</v>
      </c>
      <c r="AI115" s="6" t="s">
        <v>277</v>
      </c>
      <c r="AJ115" s="2" t="s">
        <v>234</v>
      </c>
      <c r="AK115" s="6" t="s">
        <v>314</v>
      </c>
      <c r="AL115" s="4">
        <v>8</v>
      </c>
      <c r="AM115" s="59">
        <v>45008.536410104163</v>
      </c>
      <c r="AN115" s="59" t="s">
        <v>86</v>
      </c>
      <c r="AO115" s="59" t="s">
        <v>540</v>
      </c>
      <c r="AP115" s="59" t="s">
        <v>647</v>
      </c>
      <c r="AQ115" s="98"/>
      <c r="AR115" s="98"/>
      <c r="AS115" s="98"/>
      <c r="AT115" s="98"/>
      <c r="AU115" s="98"/>
      <c r="AV115" s="98"/>
    </row>
    <row r="116" spans="1:48" ht="12" x14ac:dyDescent="0.2">
      <c r="A116" s="3">
        <v>389</v>
      </c>
      <c r="B116" s="2" t="s">
        <v>678</v>
      </c>
      <c r="C116" s="3" t="s">
        <v>679</v>
      </c>
      <c r="D116" s="3" t="s">
        <v>680</v>
      </c>
      <c r="E116" s="3" t="s">
        <v>1029</v>
      </c>
      <c r="F116" s="3" t="s">
        <v>573</v>
      </c>
      <c r="G116" s="3" t="s">
        <v>573</v>
      </c>
      <c r="H116" s="3" t="s">
        <v>563</v>
      </c>
      <c r="I116" s="3" t="s">
        <v>207</v>
      </c>
      <c r="J116" s="3" t="s">
        <v>1044</v>
      </c>
      <c r="K116" s="59" t="s">
        <v>269</v>
      </c>
      <c r="L116" s="59" t="s">
        <v>253</v>
      </c>
      <c r="M116" s="4">
        <v>15</v>
      </c>
      <c r="N116" s="4">
        <v>5</v>
      </c>
      <c r="O116" s="155">
        <f t="shared" si="7"/>
        <v>33.333333333333329</v>
      </c>
      <c r="P116" s="4">
        <v>1</v>
      </c>
      <c r="Q116" s="4">
        <v>1</v>
      </c>
      <c r="R116" s="155">
        <f t="shared" si="8"/>
        <v>100</v>
      </c>
      <c r="S116" s="4">
        <v>0</v>
      </c>
      <c r="T116" s="4">
        <v>0</v>
      </c>
      <c r="U116" s="155" t="e">
        <f t="shared" si="9"/>
        <v>#DIV/0!</v>
      </c>
      <c r="V116" s="4">
        <v>0</v>
      </c>
      <c r="W116" s="4">
        <v>0</v>
      </c>
      <c r="X116" s="155" t="e">
        <f t="shared" si="10"/>
        <v>#DIV/0!</v>
      </c>
      <c r="Y116" s="4">
        <v>6</v>
      </c>
      <c r="Z116" s="4">
        <v>2</v>
      </c>
      <c r="AA116" s="155">
        <f t="shared" si="11"/>
        <v>33.333333333333329</v>
      </c>
      <c r="AB116" s="4">
        <v>0</v>
      </c>
      <c r="AC116" s="4">
        <v>0</v>
      </c>
      <c r="AD116" s="155" t="e">
        <f t="shared" si="12"/>
        <v>#DIV/0!</v>
      </c>
      <c r="AE116" s="4">
        <v>8</v>
      </c>
      <c r="AF116" s="4">
        <v>2</v>
      </c>
      <c r="AG116" s="155">
        <f t="shared" si="13"/>
        <v>25</v>
      </c>
      <c r="AH116" s="4">
        <v>0</v>
      </c>
      <c r="AI116" s="6" t="s">
        <v>277</v>
      </c>
      <c r="AJ116" s="2" t="s">
        <v>234</v>
      </c>
      <c r="AK116" s="6" t="s">
        <v>314</v>
      </c>
      <c r="AL116" s="4">
        <v>6</v>
      </c>
      <c r="AM116" s="59">
        <v>45008.578424201391</v>
      </c>
      <c r="AN116" s="59" t="s">
        <v>86</v>
      </c>
      <c r="AO116" s="59" t="s">
        <v>646</v>
      </c>
      <c r="AP116" s="59" t="s">
        <v>647</v>
      </c>
      <c r="AQ116" s="98"/>
      <c r="AR116" s="98"/>
      <c r="AS116" s="98"/>
      <c r="AT116" s="98"/>
      <c r="AU116" s="98"/>
      <c r="AV116" s="98"/>
    </row>
    <row r="117" spans="1:48" ht="12" x14ac:dyDescent="0.2">
      <c r="A117" s="3">
        <v>461</v>
      </c>
      <c r="B117" s="2" t="s">
        <v>681</v>
      </c>
      <c r="C117" s="3" t="s">
        <v>682</v>
      </c>
      <c r="D117" s="3" t="s">
        <v>69</v>
      </c>
      <c r="E117" s="3" t="s">
        <v>1029</v>
      </c>
      <c r="F117" s="3" t="s">
        <v>573</v>
      </c>
      <c r="G117" s="157" t="s">
        <v>573</v>
      </c>
      <c r="H117" s="3" t="s">
        <v>563</v>
      </c>
      <c r="I117" s="3" t="s">
        <v>207</v>
      </c>
      <c r="J117" s="3" t="s">
        <v>1044</v>
      </c>
      <c r="K117" s="59" t="s">
        <v>269</v>
      </c>
      <c r="L117" s="59" t="s">
        <v>253</v>
      </c>
      <c r="M117" s="4">
        <v>21</v>
      </c>
      <c r="N117" s="4">
        <v>6</v>
      </c>
      <c r="O117" s="155">
        <f t="shared" si="7"/>
        <v>28.571428571428569</v>
      </c>
      <c r="P117" s="4">
        <v>0</v>
      </c>
      <c r="Q117" s="4">
        <v>0</v>
      </c>
      <c r="R117" s="155" t="e">
        <f t="shared" si="8"/>
        <v>#DIV/0!</v>
      </c>
      <c r="S117" s="4">
        <v>1</v>
      </c>
      <c r="T117" s="4">
        <v>1</v>
      </c>
      <c r="U117" s="155">
        <f t="shared" si="9"/>
        <v>100</v>
      </c>
      <c r="V117" s="4">
        <v>0</v>
      </c>
      <c r="W117" s="4">
        <v>0</v>
      </c>
      <c r="X117" s="155" t="e">
        <f t="shared" si="10"/>
        <v>#DIV/0!</v>
      </c>
      <c r="Y117" s="4">
        <v>10</v>
      </c>
      <c r="Z117" s="4">
        <v>3</v>
      </c>
      <c r="AA117" s="155">
        <f t="shared" si="11"/>
        <v>30</v>
      </c>
      <c r="AB117" s="4">
        <v>10</v>
      </c>
      <c r="AC117" s="4">
        <v>2</v>
      </c>
      <c r="AD117" s="155">
        <f t="shared" si="12"/>
        <v>20</v>
      </c>
      <c r="AE117" s="4">
        <v>0</v>
      </c>
      <c r="AF117" s="4">
        <v>0</v>
      </c>
      <c r="AG117" s="155" t="e">
        <f t="shared" si="13"/>
        <v>#DIV/0!</v>
      </c>
      <c r="AH117" s="4" t="s">
        <v>69</v>
      </c>
      <c r="AI117" s="6" t="s">
        <v>277</v>
      </c>
      <c r="AJ117" s="2" t="s">
        <v>234</v>
      </c>
      <c r="AK117" s="6" t="s">
        <v>270</v>
      </c>
      <c r="AL117" s="4" t="s">
        <v>69</v>
      </c>
      <c r="AM117" s="59">
        <v>45063.146278032407</v>
      </c>
      <c r="AN117" s="59" t="s">
        <v>594</v>
      </c>
      <c r="AO117" s="59" t="s">
        <v>74</v>
      </c>
      <c r="AP117" s="59" t="s">
        <v>467</v>
      </c>
      <c r="AQ117" s="98"/>
      <c r="AR117" s="98"/>
      <c r="AS117" s="98"/>
      <c r="AT117" s="98"/>
      <c r="AU117" s="98"/>
      <c r="AV117" s="98"/>
    </row>
    <row r="118" spans="1:48" ht="12" x14ac:dyDescent="0.2">
      <c r="A118" s="3">
        <v>92</v>
      </c>
      <c r="B118" s="2" t="s">
        <v>683</v>
      </c>
      <c r="C118" s="3" t="s">
        <v>684</v>
      </c>
      <c r="D118" s="3" t="s">
        <v>685</v>
      </c>
      <c r="E118" s="3" t="s">
        <v>1029</v>
      </c>
      <c r="F118" s="3" t="s">
        <v>573</v>
      </c>
      <c r="G118" s="3" t="s">
        <v>573</v>
      </c>
      <c r="H118" s="3" t="s">
        <v>563</v>
      </c>
      <c r="I118" s="3" t="s">
        <v>207</v>
      </c>
      <c r="J118" s="3" t="s">
        <v>1044</v>
      </c>
      <c r="K118" s="59" t="s">
        <v>269</v>
      </c>
      <c r="L118" s="59" t="s">
        <v>253</v>
      </c>
      <c r="M118" s="4">
        <v>16</v>
      </c>
      <c r="N118" s="4">
        <v>4</v>
      </c>
      <c r="O118" s="155">
        <f t="shared" si="7"/>
        <v>25</v>
      </c>
      <c r="P118" s="4">
        <v>1</v>
      </c>
      <c r="Q118" s="4">
        <v>1</v>
      </c>
      <c r="R118" s="155">
        <f t="shared" si="8"/>
        <v>100</v>
      </c>
      <c r="S118" s="4">
        <v>0</v>
      </c>
      <c r="T118" s="4">
        <v>0</v>
      </c>
      <c r="U118" s="155" t="e">
        <f t="shared" si="9"/>
        <v>#DIV/0!</v>
      </c>
      <c r="V118" s="4">
        <v>0</v>
      </c>
      <c r="W118" s="4">
        <v>0</v>
      </c>
      <c r="X118" s="155" t="e">
        <f t="shared" si="10"/>
        <v>#DIV/0!</v>
      </c>
      <c r="Y118" s="4">
        <v>6</v>
      </c>
      <c r="Z118" s="4">
        <v>1</v>
      </c>
      <c r="AA118" s="155">
        <f t="shared" si="11"/>
        <v>16.666666666666664</v>
      </c>
      <c r="AB118" s="4">
        <v>0</v>
      </c>
      <c r="AC118" s="4">
        <v>0</v>
      </c>
      <c r="AD118" s="155" t="e">
        <f t="shared" si="12"/>
        <v>#DIV/0!</v>
      </c>
      <c r="AE118" s="4">
        <v>9</v>
      </c>
      <c r="AF118" s="4">
        <v>2</v>
      </c>
      <c r="AG118" s="155">
        <f t="shared" si="13"/>
        <v>22.222222222222221</v>
      </c>
      <c r="AH118" s="4">
        <v>2</v>
      </c>
      <c r="AI118" s="6" t="s">
        <v>277</v>
      </c>
      <c r="AJ118" s="2" t="s">
        <v>234</v>
      </c>
      <c r="AK118" s="6" t="s">
        <v>314</v>
      </c>
      <c r="AL118" s="4">
        <v>5</v>
      </c>
      <c r="AM118" s="59">
        <v>44900.133439826386</v>
      </c>
      <c r="AN118" s="59" t="s">
        <v>601</v>
      </c>
      <c r="AO118" s="59" t="s">
        <v>304</v>
      </c>
      <c r="AP118" s="59" t="s">
        <v>602</v>
      </c>
      <c r="AQ118" s="98"/>
      <c r="AR118" s="98"/>
      <c r="AS118" s="98"/>
      <c r="AT118" s="98"/>
      <c r="AU118" s="98"/>
      <c r="AV118" s="98"/>
    </row>
    <row r="119" spans="1:48" ht="12" x14ac:dyDescent="0.2">
      <c r="A119" s="3">
        <v>354</v>
      </c>
      <c r="B119" s="2" t="s">
        <v>35</v>
      </c>
      <c r="C119" s="3" t="s">
        <v>686</v>
      </c>
      <c r="D119" s="3" t="s">
        <v>69</v>
      </c>
      <c r="E119" s="3" t="s">
        <v>1028</v>
      </c>
      <c r="F119" s="3" t="s">
        <v>588</v>
      </c>
      <c r="G119" s="3" t="s">
        <v>588</v>
      </c>
      <c r="H119" s="3" t="s">
        <v>563</v>
      </c>
      <c r="I119" s="3" t="s">
        <v>207</v>
      </c>
      <c r="J119" s="3" t="s">
        <v>1044</v>
      </c>
      <c r="K119" s="59" t="s">
        <v>269</v>
      </c>
      <c r="L119" s="59" t="s">
        <v>253</v>
      </c>
      <c r="M119" s="4">
        <v>13</v>
      </c>
      <c r="N119" s="4">
        <v>3</v>
      </c>
      <c r="O119" s="155">
        <f t="shared" si="7"/>
        <v>23.076923076923077</v>
      </c>
      <c r="P119" s="4">
        <v>1</v>
      </c>
      <c r="Q119" s="4">
        <v>1</v>
      </c>
      <c r="R119" s="155">
        <f t="shared" si="8"/>
        <v>100</v>
      </c>
      <c r="S119" s="4">
        <v>0</v>
      </c>
      <c r="T119" s="4">
        <v>0</v>
      </c>
      <c r="U119" s="155" t="e">
        <f t="shared" si="9"/>
        <v>#DIV/0!</v>
      </c>
      <c r="V119" s="4">
        <v>12</v>
      </c>
      <c r="W119" s="4">
        <v>2</v>
      </c>
      <c r="X119" s="155">
        <f t="shared" si="10"/>
        <v>16.666666666666664</v>
      </c>
      <c r="Y119" s="4">
        <v>0</v>
      </c>
      <c r="Z119" s="4">
        <v>0</v>
      </c>
      <c r="AA119" s="155" t="e">
        <f t="shared" si="11"/>
        <v>#DIV/0!</v>
      </c>
      <c r="AB119" s="4">
        <v>0</v>
      </c>
      <c r="AC119" s="4">
        <v>0</v>
      </c>
      <c r="AD119" s="155" t="e">
        <f t="shared" si="12"/>
        <v>#DIV/0!</v>
      </c>
      <c r="AE119" s="4">
        <v>0</v>
      </c>
      <c r="AF119" s="4">
        <v>0</v>
      </c>
      <c r="AG119" s="155" t="e">
        <f t="shared" si="13"/>
        <v>#DIV/0!</v>
      </c>
      <c r="AH119" s="4">
        <v>0</v>
      </c>
      <c r="AI119" s="6" t="s">
        <v>277</v>
      </c>
      <c r="AJ119" s="2" t="s">
        <v>234</v>
      </c>
      <c r="AK119" s="6" t="s">
        <v>314</v>
      </c>
      <c r="AL119" s="4" t="s">
        <v>69</v>
      </c>
      <c r="AM119" s="59">
        <v>44999.442881076386</v>
      </c>
      <c r="AN119" s="59" t="s">
        <v>564</v>
      </c>
      <c r="AO119" s="59" t="s">
        <v>271</v>
      </c>
      <c r="AP119" s="59" t="s">
        <v>565</v>
      </c>
      <c r="AQ119" s="98"/>
      <c r="AR119" s="98"/>
      <c r="AS119" s="98"/>
      <c r="AT119" s="98"/>
      <c r="AU119" s="98"/>
      <c r="AV119" s="98"/>
    </row>
    <row r="120" spans="1:48" ht="12" x14ac:dyDescent="0.2">
      <c r="A120" s="3">
        <v>390</v>
      </c>
      <c r="B120" s="2" t="s">
        <v>687</v>
      </c>
      <c r="C120" s="3" t="s">
        <v>688</v>
      </c>
      <c r="D120" s="3" t="s">
        <v>689</v>
      </c>
      <c r="E120" s="3" t="s">
        <v>1029</v>
      </c>
      <c r="F120" s="3" t="s">
        <v>573</v>
      </c>
      <c r="G120" s="3" t="s">
        <v>573</v>
      </c>
      <c r="H120" s="3" t="s">
        <v>563</v>
      </c>
      <c r="I120" s="3" t="s">
        <v>207</v>
      </c>
      <c r="J120" s="3" t="s">
        <v>1044</v>
      </c>
      <c r="K120" s="59" t="s">
        <v>269</v>
      </c>
      <c r="L120" s="59" t="s">
        <v>253</v>
      </c>
      <c r="M120" s="4">
        <v>13</v>
      </c>
      <c r="N120" s="4">
        <v>3</v>
      </c>
      <c r="O120" s="155">
        <f t="shared" si="7"/>
        <v>23.076923076923077</v>
      </c>
      <c r="P120" s="4">
        <v>1</v>
      </c>
      <c r="Q120" s="4">
        <v>1</v>
      </c>
      <c r="R120" s="155">
        <f t="shared" si="8"/>
        <v>100</v>
      </c>
      <c r="S120" s="4">
        <v>0</v>
      </c>
      <c r="T120" s="4">
        <v>0</v>
      </c>
      <c r="U120" s="155" t="e">
        <f t="shared" si="9"/>
        <v>#DIV/0!</v>
      </c>
      <c r="V120" s="4">
        <v>0</v>
      </c>
      <c r="W120" s="4">
        <v>0</v>
      </c>
      <c r="X120" s="155" t="e">
        <f t="shared" si="10"/>
        <v>#DIV/0!</v>
      </c>
      <c r="Y120" s="4">
        <v>6</v>
      </c>
      <c r="Z120" s="4">
        <v>2</v>
      </c>
      <c r="AA120" s="155">
        <f t="shared" si="11"/>
        <v>33.333333333333329</v>
      </c>
      <c r="AB120" s="4">
        <v>0</v>
      </c>
      <c r="AC120" s="4">
        <v>0</v>
      </c>
      <c r="AD120" s="155" t="e">
        <f t="shared" si="12"/>
        <v>#DIV/0!</v>
      </c>
      <c r="AE120" s="4">
        <v>6</v>
      </c>
      <c r="AF120" s="4">
        <v>0</v>
      </c>
      <c r="AG120" s="155">
        <f t="shared" si="13"/>
        <v>0</v>
      </c>
      <c r="AH120" s="4">
        <v>0</v>
      </c>
      <c r="AI120" s="6" t="s">
        <v>277</v>
      </c>
      <c r="AJ120" s="2" t="s">
        <v>234</v>
      </c>
      <c r="AK120" s="6" t="s">
        <v>314</v>
      </c>
      <c r="AL120" s="4">
        <v>6</v>
      </c>
      <c r="AM120" s="59">
        <v>45008.582536956019</v>
      </c>
      <c r="AN120" s="59" t="s">
        <v>86</v>
      </c>
      <c r="AO120" s="59" t="s">
        <v>646</v>
      </c>
      <c r="AP120" s="59" t="s">
        <v>647</v>
      </c>
      <c r="AQ120" s="98"/>
      <c r="AR120" s="98"/>
      <c r="AS120" s="98"/>
      <c r="AT120" s="98"/>
      <c r="AU120" s="98"/>
      <c r="AV120" s="98"/>
    </row>
    <row r="121" spans="1:48" ht="12" x14ac:dyDescent="0.2">
      <c r="A121" s="3">
        <v>366</v>
      </c>
      <c r="B121" s="2" t="s">
        <v>690</v>
      </c>
      <c r="C121" s="3" t="s">
        <v>691</v>
      </c>
      <c r="D121" s="3" t="s">
        <v>69</v>
      </c>
      <c r="E121" s="3" t="s">
        <v>1028</v>
      </c>
      <c r="F121" s="3" t="s">
        <v>588</v>
      </c>
      <c r="G121" s="3" t="s">
        <v>642</v>
      </c>
      <c r="H121" s="3" t="s">
        <v>563</v>
      </c>
      <c r="I121" s="3" t="s">
        <v>207</v>
      </c>
      <c r="J121" s="3" t="s">
        <v>1044</v>
      </c>
      <c r="K121" s="59" t="s">
        <v>269</v>
      </c>
      <c r="L121" s="59" t="s">
        <v>253</v>
      </c>
      <c r="M121" s="4">
        <v>18</v>
      </c>
      <c r="N121" s="4">
        <v>4</v>
      </c>
      <c r="O121" s="155">
        <f t="shared" si="7"/>
        <v>22.222222222222221</v>
      </c>
      <c r="P121" s="4">
        <v>0</v>
      </c>
      <c r="Q121" s="4">
        <v>0</v>
      </c>
      <c r="R121" s="155" t="e">
        <f t="shared" si="8"/>
        <v>#DIV/0!</v>
      </c>
      <c r="S121" s="4">
        <v>0</v>
      </c>
      <c r="T121" s="4">
        <v>0</v>
      </c>
      <c r="U121" s="155" t="e">
        <f t="shared" si="9"/>
        <v>#DIV/0!</v>
      </c>
      <c r="V121" s="4">
        <v>0</v>
      </c>
      <c r="W121" s="4">
        <v>0</v>
      </c>
      <c r="X121" s="155" t="e">
        <f t="shared" si="10"/>
        <v>#DIV/0!</v>
      </c>
      <c r="Y121" s="4">
        <v>12</v>
      </c>
      <c r="Z121" s="4">
        <v>1</v>
      </c>
      <c r="AA121" s="155">
        <f t="shared" si="11"/>
        <v>8.3333333333333321</v>
      </c>
      <c r="AB121" s="4">
        <v>6</v>
      </c>
      <c r="AC121" s="4">
        <v>3</v>
      </c>
      <c r="AD121" s="155">
        <f t="shared" si="12"/>
        <v>50</v>
      </c>
      <c r="AE121" s="4">
        <v>0</v>
      </c>
      <c r="AF121" s="4">
        <v>0</v>
      </c>
      <c r="AG121" s="155" t="e">
        <f t="shared" si="13"/>
        <v>#DIV/0!</v>
      </c>
      <c r="AH121" s="4">
        <v>0</v>
      </c>
      <c r="AI121" s="6" t="s">
        <v>277</v>
      </c>
      <c r="AJ121" s="2" t="s">
        <v>234</v>
      </c>
      <c r="AK121" s="6" t="s">
        <v>270</v>
      </c>
      <c r="AL121" s="4" t="s">
        <v>69</v>
      </c>
      <c r="AM121" s="59">
        <v>44999.470667407404</v>
      </c>
      <c r="AN121" s="59" t="s">
        <v>564</v>
      </c>
      <c r="AO121" s="59" t="s">
        <v>271</v>
      </c>
      <c r="AP121" s="59" t="s">
        <v>565</v>
      </c>
      <c r="AQ121" s="98"/>
      <c r="AR121" s="98"/>
      <c r="AS121" s="98"/>
      <c r="AT121" s="98"/>
      <c r="AU121" s="98"/>
      <c r="AV121" s="98"/>
    </row>
    <row r="122" spans="1:48" ht="12" x14ac:dyDescent="0.2">
      <c r="A122" s="3">
        <v>344</v>
      </c>
      <c r="B122" s="2" t="s">
        <v>692</v>
      </c>
      <c r="C122" s="3" t="s">
        <v>693</v>
      </c>
      <c r="D122" s="3" t="s">
        <v>694</v>
      </c>
      <c r="E122" s="3" t="s">
        <v>1027</v>
      </c>
      <c r="F122" s="3" t="s">
        <v>562</v>
      </c>
      <c r="G122" s="3" t="s">
        <v>562</v>
      </c>
      <c r="H122" s="3" t="s">
        <v>563</v>
      </c>
      <c r="I122" s="3" t="s">
        <v>207</v>
      </c>
      <c r="J122" s="3" t="s">
        <v>1044</v>
      </c>
      <c r="K122" s="59" t="s">
        <v>269</v>
      </c>
      <c r="L122" s="59" t="s">
        <v>253</v>
      </c>
      <c r="M122" s="4">
        <v>139</v>
      </c>
      <c r="N122" s="4">
        <v>30</v>
      </c>
      <c r="O122" s="155">
        <f t="shared" si="7"/>
        <v>21.582733812949641</v>
      </c>
      <c r="P122" s="4">
        <v>11</v>
      </c>
      <c r="Q122" s="4">
        <v>2</v>
      </c>
      <c r="R122" s="155">
        <f t="shared" si="8"/>
        <v>18.181818181818183</v>
      </c>
      <c r="S122" s="4">
        <v>23</v>
      </c>
      <c r="T122" s="4">
        <v>7</v>
      </c>
      <c r="U122" s="155">
        <f t="shared" si="9"/>
        <v>30.434782608695656</v>
      </c>
      <c r="V122" s="4">
        <v>28</v>
      </c>
      <c r="W122" s="4">
        <v>2</v>
      </c>
      <c r="X122" s="155">
        <f t="shared" si="10"/>
        <v>7.1428571428571423</v>
      </c>
      <c r="Y122" s="4">
        <v>57</v>
      </c>
      <c r="Z122" s="4">
        <v>15</v>
      </c>
      <c r="AA122" s="155">
        <f t="shared" si="11"/>
        <v>26.315789473684209</v>
      </c>
      <c r="AB122" s="4">
        <v>20</v>
      </c>
      <c r="AC122" s="4">
        <v>4</v>
      </c>
      <c r="AD122" s="155">
        <f t="shared" si="12"/>
        <v>20</v>
      </c>
      <c r="AE122" s="4">
        <v>0</v>
      </c>
      <c r="AF122" s="4">
        <v>0</v>
      </c>
      <c r="AG122" s="155" t="e">
        <f t="shared" si="13"/>
        <v>#DIV/0!</v>
      </c>
      <c r="AH122" s="4">
        <v>0</v>
      </c>
      <c r="AI122" s="6" t="s">
        <v>277</v>
      </c>
      <c r="AJ122" s="2" t="s">
        <v>234</v>
      </c>
      <c r="AK122" s="6" t="s">
        <v>270</v>
      </c>
      <c r="AL122" s="4">
        <v>44</v>
      </c>
      <c r="AM122" s="59">
        <v>44999.359495729164</v>
      </c>
      <c r="AN122" s="59" t="s">
        <v>564</v>
      </c>
      <c r="AO122" s="59" t="s">
        <v>271</v>
      </c>
      <c r="AP122" s="59" t="s">
        <v>565</v>
      </c>
      <c r="AQ122" s="98"/>
      <c r="AR122" s="98"/>
      <c r="AS122" s="98"/>
      <c r="AT122" s="98"/>
      <c r="AU122" s="98"/>
      <c r="AV122" s="98"/>
    </row>
    <row r="123" spans="1:48" ht="12" x14ac:dyDescent="0.2">
      <c r="A123" s="3">
        <v>165</v>
      </c>
      <c r="B123" s="2" t="s">
        <v>35</v>
      </c>
      <c r="C123" s="3" t="s">
        <v>695</v>
      </c>
      <c r="D123" s="3" t="s">
        <v>69</v>
      </c>
      <c r="E123" s="3" t="s">
        <v>1029</v>
      </c>
      <c r="F123" s="3" t="s">
        <v>573</v>
      </c>
      <c r="G123" s="3" t="s">
        <v>573</v>
      </c>
      <c r="H123" s="3" t="s">
        <v>563</v>
      </c>
      <c r="I123" s="3" t="s">
        <v>207</v>
      </c>
      <c r="J123" s="3" t="s">
        <v>1044</v>
      </c>
      <c r="K123" s="59" t="s">
        <v>269</v>
      </c>
      <c r="L123" s="59" t="s">
        <v>253</v>
      </c>
      <c r="M123" s="4">
        <v>17</v>
      </c>
      <c r="N123" s="4">
        <v>3</v>
      </c>
      <c r="O123" s="155">
        <f t="shared" si="7"/>
        <v>17.647058823529413</v>
      </c>
      <c r="P123" s="4">
        <v>0</v>
      </c>
      <c r="Q123" s="4">
        <v>0</v>
      </c>
      <c r="R123" s="155" t="e">
        <f t="shared" si="8"/>
        <v>#DIV/0!</v>
      </c>
      <c r="S123" s="4">
        <v>1</v>
      </c>
      <c r="T123" s="4">
        <v>1</v>
      </c>
      <c r="U123" s="155">
        <f t="shared" si="9"/>
        <v>100</v>
      </c>
      <c r="V123" s="4">
        <v>0</v>
      </c>
      <c r="W123" s="4">
        <v>0</v>
      </c>
      <c r="X123" s="155" t="e">
        <f t="shared" si="10"/>
        <v>#DIV/0!</v>
      </c>
      <c r="Y123" s="4">
        <v>10</v>
      </c>
      <c r="Z123" s="4">
        <v>2</v>
      </c>
      <c r="AA123" s="155">
        <f t="shared" si="11"/>
        <v>20</v>
      </c>
      <c r="AB123" s="4">
        <v>6</v>
      </c>
      <c r="AC123" s="4">
        <v>0</v>
      </c>
      <c r="AD123" s="155">
        <f t="shared" si="12"/>
        <v>0</v>
      </c>
      <c r="AE123" s="4">
        <v>0</v>
      </c>
      <c r="AF123" s="4">
        <v>0</v>
      </c>
      <c r="AG123" s="155" t="e">
        <f t="shared" si="13"/>
        <v>#DIV/0!</v>
      </c>
      <c r="AH123" s="4" t="s">
        <v>69</v>
      </c>
      <c r="AI123" s="6" t="s">
        <v>277</v>
      </c>
      <c r="AJ123" s="2" t="s">
        <v>234</v>
      </c>
      <c r="AK123" s="6" t="s">
        <v>270</v>
      </c>
      <c r="AL123" s="4">
        <v>12</v>
      </c>
      <c r="AM123" s="59">
        <v>44904.19918181713</v>
      </c>
      <c r="AN123" s="59" t="s">
        <v>377</v>
      </c>
      <c r="AO123" s="59" t="s">
        <v>74</v>
      </c>
      <c r="AP123" s="59" t="s">
        <v>96</v>
      </c>
      <c r="AQ123" s="98"/>
      <c r="AR123" s="98"/>
      <c r="AS123" s="98"/>
      <c r="AT123" s="98"/>
      <c r="AU123" s="98"/>
      <c r="AV123" s="98"/>
    </row>
    <row r="124" spans="1:48" ht="12" x14ac:dyDescent="0.2">
      <c r="A124" s="3">
        <v>355</v>
      </c>
      <c r="B124" s="2" t="s">
        <v>696</v>
      </c>
      <c r="C124" s="3" t="s">
        <v>697</v>
      </c>
      <c r="D124" s="3" t="s">
        <v>698</v>
      </c>
      <c r="E124" s="3" t="s">
        <v>1028</v>
      </c>
      <c r="F124" s="3" t="s">
        <v>569</v>
      </c>
      <c r="G124" s="3" t="s">
        <v>569</v>
      </c>
      <c r="H124" s="3" t="s">
        <v>563</v>
      </c>
      <c r="I124" s="3" t="s">
        <v>207</v>
      </c>
      <c r="J124" s="3" t="s">
        <v>1044</v>
      </c>
      <c r="K124" s="59" t="s">
        <v>269</v>
      </c>
      <c r="L124" s="59" t="s">
        <v>253</v>
      </c>
      <c r="M124" s="4">
        <v>13</v>
      </c>
      <c r="N124" s="4">
        <v>2</v>
      </c>
      <c r="O124" s="155">
        <f t="shared" si="7"/>
        <v>15.384615384615385</v>
      </c>
      <c r="P124" s="4">
        <v>0</v>
      </c>
      <c r="Q124" s="4">
        <v>0</v>
      </c>
      <c r="R124" s="155" t="e">
        <f t="shared" si="8"/>
        <v>#DIV/0!</v>
      </c>
      <c r="S124" s="4">
        <v>0</v>
      </c>
      <c r="T124" s="4">
        <v>0</v>
      </c>
      <c r="U124" s="155" t="e">
        <f t="shared" si="9"/>
        <v>#DIV/0!</v>
      </c>
      <c r="V124" s="4">
        <v>1</v>
      </c>
      <c r="W124" s="4">
        <v>0</v>
      </c>
      <c r="X124" s="155">
        <f t="shared" si="10"/>
        <v>0</v>
      </c>
      <c r="Y124" s="4">
        <v>10</v>
      </c>
      <c r="Z124" s="4">
        <v>2</v>
      </c>
      <c r="AA124" s="155">
        <f t="shared" si="11"/>
        <v>20</v>
      </c>
      <c r="AB124" s="4">
        <v>2</v>
      </c>
      <c r="AC124" s="4">
        <v>0</v>
      </c>
      <c r="AD124" s="155">
        <f t="shared" si="12"/>
        <v>0</v>
      </c>
      <c r="AE124" s="4">
        <v>0</v>
      </c>
      <c r="AF124" s="4">
        <v>0</v>
      </c>
      <c r="AG124" s="155" t="e">
        <f t="shared" si="13"/>
        <v>#DIV/0!</v>
      </c>
      <c r="AH124" s="4">
        <v>0</v>
      </c>
      <c r="AI124" s="6" t="s">
        <v>277</v>
      </c>
      <c r="AJ124" s="2" t="s">
        <v>234</v>
      </c>
      <c r="AK124" s="6" t="s">
        <v>270</v>
      </c>
      <c r="AL124" s="4">
        <v>7</v>
      </c>
      <c r="AM124" s="59">
        <v>44999.448709618053</v>
      </c>
      <c r="AN124" s="59" t="s">
        <v>564</v>
      </c>
      <c r="AO124" s="59" t="s">
        <v>271</v>
      </c>
      <c r="AP124" s="59" t="s">
        <v>565</v>
      </c>
      <c r="AQ124" s="98"/>
      <c r="AR124" s="98"/>
      <c r="AS124" s="98"/>
      <c r="AT124" s="98"/>
      <c r="AU124" s="98"/>
      <c r="AV124" s="98"/>
    </row>
    <row r="125" spans="1:48" ht="12" x14ac:dyDescent="0.2">
      <c r="A125" s="3">
        <v>346</v>
      </c>
      <c r="B125" s="2" t="s">
        <v>699</v>
      </c>
      <c r="C125" s="3" t="s">
        <v>700</v>
      </c>
      <c r="D125" s="3" t="s">
        <v>633</v>
      </c>
      <c r="E125" s="3" t="s">
        <v>1027</v>
      </c>
      <c r="F125" s="3" t="s">
        <v>562</v>
      </c>
      <c r="G125" s="3" t="s">
        <v>562</v>
      </c>
      <c r="H125" s="3" t="s">
        <v>563</v>
      </c>
      <c r="I125" s="3" t="s">
        <v>207</v>
      </c>
      <c r="J125" s="3" t="s">
        <v>1044</v>
      </c>
      <c r="K125" s="59" t="s">
        <v>269</v>
      </c>
      <c r="L125" s="59" t="s">
        <v>253</v>
      </c>
      <c r="M125" s="4">
        <v>20</v>
      </c>
      <c r="N125" s="4">
        <v>3</v>
      </c>
      <c r="O125" s="155">
        <f t="shared" si="7"/>
        <v>15</v>
      </c>
      <c r="P125" s="4">
        <v>0</v>
      </c>
      <c r="Q125" s="4">
        <v>0</v>
      </c>
      <c r="R125" s="155" t="e">
        <f t="shared" si="8"/>
        <v>#DIV/0!</v>
      </c>
      <c r="S125" s="4">
        <v>0</v>
      </c>
      <c r="T125" s="4">
        <v>0</v>
      </c>
      <c r="U125" s="155" t="e">
        <f t="shared" si="9"/>
        <v>#DIV/0!</v>
      </c>
      <c r="V125" s="4">
        <v>0</v>
      </c>
      <c r="W125" s="4">
        <v>0</v>
      </c>
      <c r="X125" s="155" t="e">
        <f t="shared" si="10"/>
        <v>#DIV/0!</v>
      </c>
      <c r="Y125" s="4">
        <v>18</v>
      </c>
      <c r="Z125" s="4">
        <v>1</v>
      </c>
      <c r="AA125" s="155">
        <f t="shared" si="11"/>
        <v>5.5555555555555554</v>
      </c>
      <c r="AB125" s="4">
        <v>2</v>
      </c>
      <c r="AC125" s="4">
        <v>2</v>
      </c>
      <c r="AD125" s="155">
        <f t="shared" si="12"/>
        <v>100</v>
      </c>
      <c r="AE125" s="4">
        <v>0</v>
      </c>
      <c r="AF125" s="4">
        <v>0</v>
      </c>
      <c r="AG125" s="155" t="e">
        <f t="shared" si="13"/>
        <v>#DIV/0!</v>
      </c>
      <c r="AH125" s="4">
        <v>0</v>
      </c>
      <c r="AI125" s="6" t="s">
        <v>277</v>
      </c>
      <c r="AJ125" s="2" t="s">
        <v>234</v>
      </c>
      <c r="AK125" s="6" t="s">
        <v>270</v>
      </c>
      <c r="AL125" s="4">
        <v>20</v>
      </c>
      <c r="AM125" s="59">
        <v>44999.363406296296</v>
      </c>
      <c r="AN125" s="59" t="s">
        <v>564</v>
      </c>
      <c r="AO125" s="59" t="s">
        <v>271</v>
      </c>
      <c r="AP125" s="59" t="s">
        <v>565</v>
      </c>
      <c r="AQ125" s="98"/>
      <c r="AR125" s="98"/>
      <c r="AS125" s="98"/>
      <c r="AT125" s="98"/>
      <c r="AU125" s="98"/>
      <c r="AV125" s="98"/>
    </row>
    <row r="126" spans="1:48" ht="12" x14ac:dyDescent="0.2">
      <c r="A126" s="3">
        <v>334</v>
      </c>
      <c r="B126" s="2" t="s">
        <v>701</v>
      </c>
      <c r="C126" s="3" t="s">
        <v>702</v>
      </c>
      <c r="D126" s="3" t="s">
        <v>69</v>
      </c>
      <c r="E126" s="3" t="s">
        <v>1029</v>
      </c>
      <c r="F126" s="3" t="s">
        <v>573</v>
      </c>
      <c r="G126" s="3" t="s">
        <v>573</v>
      </c>
      <c r="H126" s="3" t="s">
        <v>563</v>
      </c>
      <c r="I126" s="3" t="s">
        <v>207</v>
      </c>
      <c r="J126" s="3" t="s">
        <v>1044</v>
      </c>
      <c r="K126" s="59" t="s">
        <v>269</v>
      </c>
      <c r="L126" s="59" t="s">
        <v>253</v>
      </c>
      <c r="M126" s="4">
        <v>15</v>
      </c>
      <c r="N126" s="4">
        <v>2</v>
      </c>
      <c r="O126" s="155">
        <f t="shared" si="7"/>
        <v>13.333333333333334</v>
      </c>
      <c r="P126" s="4">
        <v>0</v>
      </c>
      <c r="Q126" s="4">
        <v>0</v>
      </c>
      <c r="R126" s="155" t="e">
        <f t="shared" si="8"/>
        <v>#DIV/0!</v>
      </c>
      <c r="S126" s="4">
        <v>1</v>
      </c>
      <c r="T126" s="4">
        <v>0</v>
      </c>
      <c r="U126" s="155">
        <f t="shared" si="9"/>
        <v>0</v>
      </c>
      <c r="V126" s="4">
        <v>0</v>
      </c>
      <c r="W126" s="4">
        <v>0</v>
      </c>
      <c r="X126" s="155" t="e">
        <f t="shared" si="10"/>
        <v>#DIV/0!</v>
      </c>
      <c r="Y126" s="4">
        <v>10</v>
      </c>
      <c r="Z126" s="4">
        <v>2</v>
      </c>
      <c r="AA126" s="155">
        <f t="shared" si="11"/>
        <v>20</v>
      </c>
      <c r="AB126" s="4">
        <v>4</v>
      </c>
      <c r="AC126" s="4">
        <v>0</v>
      </c>
      <c r="AD126" s="155">
        <f t="shared" si="12"/>
        <v>0</v>
      </c>
      <c r="AE126" s="4">
        <v>0</v>
      </c>
      <c r="AF126" s="4">
        <v>0</v>
      </c>
      <c r="AG126" s="155" t="e">
        <f t="shared" si="13"/>
        <v>#DIV/0!</v>
      </c>
      <c r="AH126" s="4">
        <v>0</v>
      </c>
      <c r="AI126" s="6" t="s">
        <v>277</v>
      </c>
      <c r="AJ126" s="2" t="s">
        <v>234</v>
      </c>
      <c r="AK126" s="6" t="s">
        <v>270</v>
      </c>
      <c r="AL126" s="4">
        <v>10</v>
      </c>
      <c r="AM126" s="59">
        <v>44999.272755532409</v>
      </c>
      <c r="AN126" s="59" t="s">
        <v>564</v>
      </c>
      <c r="AO126" s="59" t="s">
        <v>271</v>
      </c>
      <c r="AP126" s="59" t="s">
        <v>565</v>
      </c>
      <c r="AQ126" s="98"/>
      <c r="AR126" s="98"/>
      <c r="AS126" s="98"/>
      <c r="AT126" s="98"/>
      <c r="AU126" s="98"/>
      <c r="AV126" s="98"/>
    </row>
    <row r="127" spans="1:48" ht="12" x14ac:dyDescent="0.2">
      <c r="A127" s="3">
        <v>341</v>
      </c>
      <c r="B127" s="2" t="s">
        <v>703</v>
      </c>
      <c r="C127" s="3" t="s">
        <v>704</v>
      </c>
      <c r="D127" s="3" t="s">
        <v>69</v>
      </c>
      <c r="E127" s="3" t="s">
        <v>1029</v>
      </c>
      <c r="F127" s="3" t="s">
        <v>573</v>
      </c>
      <c r="G127" s="3" t="s">
        <v>573</v>
      </c>
      <c r="H127" s="3" t="s">
        <v>563</v>
      </c>
      <c r="I127" s="3" t="s">
        <v>207</v>
      </c>
      <c r="J127" s="3" t="s">
        <v>1044</v>
      </c>
      <c r="K127" s="59" t="s">
        <v>269</v>
      </c>
      <c r="L127" s="59" t="s">
        <v>253</v>
      </c>
      <c r="M127" s="4">
        <v>9</v>
      </c>
      <c r="N127" s="4">
        <v>1</v>
      </c>
      <c r="O127" s="155">
        <f t="shared" si="7"/>
        <v>11.111111111111111</v>
      </c>
      <c r="P127" s="4">
        <v>0</v>
      </c>
      <c r="Q127" s="4">
        <v>0</v>
      </c>
      <c r="R127" s="155" t="e">
        <f t="shared" si="8"/>
        <v>#DIV/0!</v>
      </c>
      <c r="S127" s="4">
        <v>1</v>
      </c>
      <c r="T127" s="4">
        <v>1</v>
      </c>
      <c r="U127" s="155">
        <f t="shared" si="9"/>
        <v>100</v>
      </c>
      <c r="V127" s="4">
        <v>0</v>
      </c>
      <c r="W127" s="4">
        <v>0</v>
      </c>
      <c r="X127" s="155" t="e">
        <f t="shared" si="10"/>
        <v>#DIV/0!</v>
      </c>
      <c r="Y127" s="4">
        <v>6</v>
      </c>
      <c r="Z127" s="4">
        <v>0</v>
      </c>
      <c r="AA127" s="155">
        <f t="shared" si="11"/>
        <v>0</v>
      </c>
      <c r="AB127" s="4">
        <v>2</v>
      </c>
      <c r="AC127" s="4">
        <v>0</v>
      </c>
      <c r="AD127" s="155">
        <f t="shared" si="12"/>
        <v>0</v>
      </c>
      <c r="AE127" s="4">
        <v>0</v>
      </c>
      <c r="AF127" s="4">
        <v>0</v>
      </c>
      <c r="AG127" s="155" t="e">
        <f t="shared" si="13"/>
        <v>#DIV/0!</v>
      </c>
      <c r="AH127" s="4">
        <v>0</v>
      </c>
      <c r="AI127" s="6" t="s">
        <v>277</v>
      </c>
      <c r="AJ127" s="2" t="s">
        <v>234</v>
      </c>
      <c r="AK127" s="6" t="s">
        <v>270</v>
      </c>
      <c r="AL127" s="4" t="s">
        <v>69</v>
      </c>
      <c r="AM127" s="59">
        <v>44999.28507096065</v>
      </c>
      <c r="AN127" s="59" t="s">
        <v>564</v>
      </c>
      <c r="AO127" s="59" t="s">
        <v>271</v>
      </c>
      <c r="AP127" s="59" t="s">
        <v>565</v>
      </c>
      <c r="AQ127" s="98"/>
      <c r="AR127" s="98"/>
      <c r="AS127" s="98"/>
      <c r="AT127" s="98"/>
      <c r="AU127" s="98"/>
      <c r="AV127" s="98"/>
    </row>
    <row r="128" spans="1:48" ht="12" x14ac:dyDescent="0.2">
      <c r="A128" s="3">
        <v>364</v>
      </c>
      <c r="B128" s="2" t="s">
        <v>705</v>
      </c>
      <c r="C128" s="3" t="s">
        <v>706</v>
      </c>
      <c r="D128" s="3" t="s">
        <v>69</v>
      </c>
      <c r="E128" s="3" t="s">
        <v>1028</v>
      </c>
      <c r="F128" s="3" t="s">
        <v>588</v>
      </c>
      <c r="G128" s="3" t="s">
        <v>642</v>
      </c>
      <c r="H128" s="3" t="s">
        <v>563</v>
      </c>
      <c r="I128" s="3" t="s">
        <v>207</v>
      </c>
      <c r="J128" s="3" t="s">
        <v>1044</v>
      </c>
      <c r="K128" s="59" t="s">
        <v>269</v>
      </c>
      <c r="L128" s="59" t="s">
        <v>253</v>
      </c>
      <c r="M128" s="4">
        <v>9</v>
      </c>
      <c r="N128" s="4">
        <v>1</v>
      </c>
      <c r="O128" s="155">
        <f t="shared" si="7"/>
        <v>11.111111111111111</v>
      </c>
      <c r="P128" s="4">
        <v>0</v>
      </c>
      <c r="Q128" s="4">
        <v>0</v>
      </c>
      <c r="R128" s="155" t="e">
        <f t="shared" si="8"/>
        <v>#DIV/0!</v>
      </c>
      <c r="S128" s="4">
        <v>0</v>
      </c>
      <c r="T128" s="4">
        <v>0</v>
      </c>
      <c r="U128" s="155" t="e">
        <f t="shared" si="9"/>
        <v>#DIV/0!</v>
      </c>
      <c r="V128" s="4">
        <v>0</v>
      </c>
      <c r="W128" s="4">
        <v>0</v>
      </c>
      <c r="X128" s="155" t="e">
        <f t="shared" si="10"/>
        <v>#DIV/0!</v>
      </c>
      <c r="Y128" s="4">
        <v>5</v>
      </c>
      <c r="Z128" s="4">
        <v>0</v>
      </c>
      <c r="AA128" s="155">
        <f t="shared" si="11"/>
        <v>0</v>
      </c>
      <c r="AB128" s="4">
        <v>4</v>
      </c>
      <c r="AC128" s="4">
        <v>1</v>
      </c>
      <c r="AD128" s="155">
        <f t="shared" si="12"/>
        <v>25</v>
      </c>
      <c r="AE128" s="4">
        <v>0</v>
      </c>
      <c r="AF128" s="4">
        <v>0</v>
      </c>
      <c r="AG128" s="155" t="e">
        <f t="shared" si="13"/>
        <v>#DIV/0!</v>
      </c>
      <c r="AH128" s="4">
        <v>0</v>
      </c>
      <c r="AI128" s="6" t="s">
        <v>277</v>
      </c>
      <c r="AJ128" s="2" t="s">
        <v>234</v>
      </c>
      <c r="AK128" s="6" t="s">
        <v>270</v>
      </c>
      <c r="AL128" s="4" t="s">
        <v>69</v>
      </c>
      <c r="AM128" s="59">
        <v>44999.467370613427</v>
      </c>
      <c r="AN128" s="59" t="s">
        <v>564</v>
      </c>
      <c r="AO128" s="59" t="s">
        <v>271</v>
      </c>
      <c r="AP128" s="59" t="s">
        <v>565</v>
      </c>
      <c r="AQ128" s="98"/>
      <c r="AR128" s="98"/>
      <c r="AS128" s="98"/>
      <c r="AT128" s="98"/>
      <c r="AU128" s="98"/>
      <c r="AV128" s="98"/>
    </row>
    <row r="129" spans="1:48" ht="12" x14ac:dyDescent="0.2">
      <c r="A129" s="3">
        <v>320</v>
      </c>
      <c r="B129" s="2" t="s">
        <v>707</v>
      </c>
      <c r="C129" s="3" t="s">
        <v>708</v>
      </c>
      <c r="D129" s="3" t="s">
        <v>709</v>
      </c>
      <c r="E129" s="3" t="s">
        <v>1030</v>
      </c>
      <c r="F129" s="3" t="s">
        <v>581</v>
      </c>
      <c r="G129" s="3" t="s">
        <v>472</v>
      </c>
      <c r="H129" s="3" t="s">
        <v>563</v>
      </c>
      <c r="I129" s="3" t="s">
        <v>207</v>
      </c>
      <c r="J129" s="3" t="s">
        <v>1044</v>
      </c>
      <c r="K129" s="59" t="s">
        <v>269</v>
      </c>
      <c r="L129" s="59" t="s">
        <v>253</v>
      </c>
      <c r="M129" s="4">
        <v>10</v>
      </c>
      <c r="N129" s="4">
        <v>1</v>
      </c>
      <c r="O129" s="155">
        <f t="shared" si="7"/>
        <v>10</v>
      </c>
      <c r="P129" s="4">
        <v>0</v>
      </c>
      <c r="Q129" s="4">
        <v>0</v>
      </c>
      <c r="R129" s="155" t="e">
        <f t="shared" si="8"/>
        <v>#DIV/0!</v>
      </c>
      <c r="S129" s="4">
        <v>0</v>
      </c>
      <c r="T129" s="4">
        <v>0</v>
      </c>
      <c r="U129" s="155" t="e">
        <f t="shared" si="9"/>
        <v>#DIV/0!</v>
      </c>
      <c r="V129" s="4">
        <v>0</v>
      </c>
      <c r="W129" s="4">
        <v>0</v>
      </c>
      <c r="X129" s="155" t="e">
        <f t="shared" si="10"/>
        <v>#DIV/0!</v>
      </c>
      <c r="Y129" s="4">
        <v>8</v>
      </c>
      <c r="Z129" s="4">
        <v>1</v>
      </c>
      <c r="AA129" s="155">
        <f t="shared" si="11"/>
        <v>12.5</v>
      </c>
      <c r="AB129" s="4">
        <v>2</v>
      </c>
      <c r="AC129" s="4">
        <v>0</v>
      </c>
      <c r="AD129" s="155">
        <f t="shared" si="12"/>
        <v>0</v>
      </c>
      <c r="AE129" s="4">
        <v>0</v>
      </c>
      <c r="AF129" s="4">
        <v>0</v>
      </c>
      <c r="AG129" s="155" t="e">
        <f t="shared" si="13"/>
        <v>#DIV/0!</v>
      </c>
      <c r="AH129" s="4">
        <v>0</v>
      </c>
      <c r="AI129" s="6" t="s">
        <v>277</v>
      </c>
      <c r="AJ129" s="2" t="s">
        <v>234</v>
      </c>
      <c r="AK129" s="6" t="s">
        <v>270</v>
      </c>
      <c r="AL129" s="4" t="s">
        <v>69</v>
      </c>
      <c r="AM129" s="59">
        <v>44999.236857407406</v>
      </c>
      <c r="AN129" s="59" t="s">
        <v>564</v>
      </c>
      <c r="AO129" s="59" t="s">
        <v>271</v>
      </c>
      <c r="AP129" s="59" t="s">
        <v>565</v>
      </c>
      <c r="AQ129" s="98"/>
      <c r="AR129" s="98"/>
      <c r="AS129" s="98"/>
      <c r="AT129" s="98"/>
      <c r="AU129" s="98"/>
      <c r="AV129" s="98"/>
    </row>
    <row r="130" spans="1:48" ht="12" x14ac:dyDescent="0.2">
      <c r="A130" s="3">
        <v>336</v>
      </c>
      <c r="B130" s="2" t="s">
        <v>35</v>
      </c>
      <c r="C130" s="3" t="s">
        <v>710</v>
      </c>
      <c r="D130" s="3" t="s">
        <v>711</v>
      </c>
      <c r="E130" s="3" t="s">
        <v>1029</v>
      </c>
      <c r="F130" s="3" t="s">
        <v>573</v>
      </c>
      <c r="G130" s="3" t="s">
        <v>573</v>
      </c>
      <c r="H130" s="3" t="s">
        <v>563</v>
      </c>
      <c r="I130" s="3" t="s">
        <v>207</v>
      </c>
      <c r="J130" s="3" t="s">
        <v>1044</v>
      </c>
      <c r="K130" s="59" t="s">
        <v>269</v>
      </c>
      <c r="L130" s="59" t="s">
        <v>253</v>
      </c>
      <c r="M130" s="4">
        <v>10</v>
      </c>
      <c r="N130" s="4">
        <v>1</v>
      </c>
      <c r="O130" s="155">
        <f t="shared" ref="O130:O193" si="14">N130/M130*100</f>
        <v>10</v>
      </c>
      <c r="P130" s="4">
        <v>0</v>
      </c>
      <c r="Q130" s="4">
        <v>0</v>
      </c>
      <c r="R130" s="155" t="e">
        <f t="shared" ref="R130:R193" si="15">Q130/P130*100</f>
        <v>#DIV/0!</v>
      </c>
      <c r="S130" s="4">
        <v>0</v>
      </c>
      <c r="T130" s="4">
        <v>0</v>
      </c>
      <c r="U130" s="155" t="e">
        <f t="shared" ref="U130:U193" si="16">T130/S130*100</f>
        <v>#DIV/0!</v>
      </c>
      <c r="V130" s="4">
        <v>0</v>
      </c>
      <c r="W130" s="4">
        <v>0</v>
      </c>
      <c r="X130" s="155" t="e">
        <f t="shared" ref="X130:X193" si="17">W130/V130*100</f>
        <v>#DIV/0!</v>
      </c>
      <c r="Y130" s="4">
        <v>8</v>
      </c>
      <c r="Z130" s="4">
        <v>1</v>
      </c>
      <c r="AA130" s="155">
        <f t="shared" ref="AA130:AA193" si="18">Z130/Y130*100</f>
        <v>12.5</v>
      </c>
      <c r="AB130" s="4">
        <v>2</v>
      </c>
      <c r="AC130" s="4">
        <v>0</v>
      </c>
      <c r="AD130" s="155">
        <f t="shared" ref="AD130:AD193" si="19">AC130/AB130*100</f>
        <v>0</v>
      </c>
      <c r="AE130" s="4">
        <v>0</v>
      </c>
      <c r="AF130" s="4">
        <v>0</v>
      </c>
      <c r="AG130" s="155" t="e">
        <f t="shared" ref="AG130:AG193" si="20">AF130/AE130*100</f>
        <v>#DIV/0!</v>
      </c>
      <c r="AH130" s="4">
        <v>0</v>
      </c>
      <c r="AI130" s="6" t="s">
        <v>277</v>
      </c>
      <c r="AJ130" s="2" t="s">
        <v>234</v>
      </c>
      <c r="AK130" s="6" t="s">
        <v>270</v>
      </c>
      <c r="AL130" s="4">
        <v>10</v>
      </c>
      <c r="AM130" s="59">
        <v>44999.274682303243</v>
      </c>
      <c r="AN130" s="59" t="s">
        <v>564</v>
      </c>
      <c r="AO130" s="59" t="s">
        <v>271</v>
      </c>
      <c r="AP130" s="59" t="s">
        <v>565</v>
      </c>
      <c r="AQ130" s="98"/>
      <c r="AR130" s="98"/>
      <c r="AS130" s="98"/>
      <c r="AT130" s="98"/>
      <c r="AU130" s="98"/>
      <c r="AV130" s="98"/>
    </row>
    <row r="131" spans="1:48" ht="12" x14ac:dyDescent="0.2">
      <c r="A131" s="3">
        <v>339</v>
      </c>
      <c r="B131" s="2" t="s">
        <v>35</v>
      </c>
      <c r="C131" s="3" t="s">
        <v>712</v>
      </c>
      <c r="D131" s="3" t="s">
        <v>69</v>
      </c>
      <c r="E131" s="3" t="s">
        <v>1029</v>
      </c>
      <c r="F131" s="3" t="s">
        <v>573</v>
      </c>
      <c r="G131" s="3" t="s">
        <v>573</v>
      </c>
      <c r="H131" s="3" t="s">
        <v>563</v>
      </c>
      <c r="I131" s="3" t="s">
        <v>207</v>
      </c>
      <c r="J131" s="3" t="s">
        <v>1044</v>
      </c>
      <c r="K131" s="59" t="s">
        <v>269</v>
      </c>
      <c r="L131" s="59" t="s">
        <v>253</v>
      </c>
      <c r="M131" s="4">
        <v>11</v>
      </c>
      <c r="N131" s="4">
        <v>1</v>
      </c>
      <c r="O131" s="155">
        <f t="shared" si="14"/>
        <v>9.0909090909090917</v>
      </c>
      <c r="P131" s="4">
        <v>0</v>
      </c>
      <c r="Q131" s="4">
        <v>0</v>
      </c>
      <c r="R131" s="155" t="e">
        <f t="shared" si="15"/>
        <v>#DIV/0!</v>
      </c>
      <c r="S131" s="4">
        <v>1</v>
      </c>
      <c r="T131" s="4">
        <v>1</v>
      </c>
      <c r="U131" s="155">
        <f t="shared" si="16"/>
        <v>100</v>
      </c>
      <c r="V131" s="4">
        <v>0</v>
      </c>
      <c r="W131" s="4">
        <v>0</v>
      </c>
      <c r="X131" s="155" t="e">
        <f t="shared" si="17"/>
        <v>#DIV/0!</v>
      </c>
      <c r="Y131" s="4">
        <v>6</v>
      </c>
      <c r="Z131" s="4">
        <v>0</v>
      </c>
      <c r="AA131" s="155">
        <f t="shared" si="18"/>
        <v>0</v>
      </c>
      <c r="AB131" s="4">
        <v>4</v>
      </c>
      <c r="AC131" s="4">
        <v>0</v>
      </c>
      <c r="AD131" s="155">
        <f t="shared" si="19"/>
        <v>0</v>
      </c>
      <c r="AE131" s="4">
        <v>0</v>
      </c>
      <c r="AF131" s="4">
        <v>0</v>
      </c>
      <c r="AG131" s="155" t="e">
        <f t="shared" si="20"/>
        <v>#DIV/0!</v>
      </c>
      <c r="AH131" s="4">
        <v>0</v>
      </c>
      <c r="AI131" s="6" t="s">
        <v>277</v>
      </c>
      <c r="AJ131" s="2" t="s">
        <v>234</v>
      </c>
      <c r="AK131" s="6" t="s">
        <v>270</v>
      </c>
      <c r="AL131" s="4">
        <v>8</v>
      </c>
      <c r="AM131" s="59">
        <v>44999.281784837964</v>
      </c>
      <c r="AN131" s="59" t="s">
        <v>564</v>
      </c>
      <c r="AO131" s="59" t="s">
        <v>271</v>
      </c>
      <c r="AP131" s="59" t="s">
        <v>565</v>
      </c>
      <c r="AQ131" s="98"/>
      <c r="AR131" s="98"/>
      <c r="AS131" s="98"/>
      <c r="AT131" s="98"/>
      <c r="AU131" s="98"/>
      <c r="AV131" s="98"/>
    </row>
    <row r="132" spans="1:48" ht="12" x14ac:dyDescent="0.2">
      <c r="A132" s="3">
        <v>368</v>
      </c>
      <c r="B132" s="2" t="s">
        <v>713</v>
      </c>
      <c r="C132" s="3" t="s">
        <v>714</v>
      </c>
      <c r="D132" s="3" t="s">
        <v>69</v>
      </c>
      <c r="E132" s="3" t="s">
        <v>1028</v>
      </c>
      <c r="F132" s="3" t="s">
        <v>588</v>
      </c>
      <c r="G132" s="3" t="s">
        <v>642</v>
      </c>
      <c r="H132" s="3" t="s">
        <v>563</v>
      </c>
      <c r="I132" s="3" t="s">
        <v>207</v>
      </c>
      <c r="J132" s="3" t="s">
        <v>1044</v>
      </c>
      <c r="K132" s="59" t="s">
        <v>269</v>
      </c>
      <c r="L132" s="59" t="s">
        <v>253</v>
      </c>
      <c r="M132" s="4">
        <v>12</v>
      </c>
      <c r="N132" s="4">
        <v>1</v>
      </c>
      <c r="O132" s="155">
        <f t="shared" si="14"/>
        <v>8.3333333333333321</v>
      </c>
      <c r="P132" s="4">
        <v>0</v>
      </c>
      <c r="Q132" s="4">
        <v>0</v>
      </c>
      <c r="R132" s="155" t="e">
        <f t="shared" si="15"/>
        <v>#DIV/0!</v>
      </c>
      <c r="S132" s="4">
        <v>0</v>
      </c>
      <c r="T132" s="4">
        <v>0</v>
      </c>
      <c r="U132" s="155" t="e">
        <f t="shared" si="16"/>
        <v>#DIV/0!</v>
      </c>
      <c r="V132" s="4">
        <v>0</v>
      </c>
      <c r="W132" s="4">
        <v>0</v>
      </c>
      <c r="X132" s="155" t="e">
        <f t="shared" si="17"/>
        <v>#DIV/0!</v>
      </c>
      <c r="Y132" s="4">
        <v>8</v>
      </c>
      <c r="Z132" s="4">
        <v>1</v>
      </c>
      <c r="AA132" s="155">
        <f t="shared" si="18"/>
        <v>12.5</v>
      </c>
      <c r="AB132" s="4">
        <v>4</v>
      </c>
      <c r="AC132" s="4">
        <v>0</v>
      </c>
      <c r="AD132" s="155">
        <f t="shared" si="19"/>
        <v>0</v>
      </c>
      <c r="AE132" s="4">
        <v>0</v>
      </c>
      <c r="AF132" s="4">
        <v>0</v>
      </c>
      <c r="AG132" s="155" t="e">
        <f t="shared" si="20"/>
        <v>#DIV/0!</v>
      </c>
      <c r="AH132" s="4">
        <v>0</v>
      </c>
      <c r="AI132" s="6" t="s">
        <v>277</v>
      </c>
      <c r="AJ132" s="2" t="s">
        <v>234</v>
      </c>
      <c r="AK132" s="6" t="s">
        <v>270</v>
      </c>
      <c r="AL132" s="4" t="s">
        <v>69</v>
      </c>
      <c r="AM132" s="59">
        <v>44999.473595023148</v>
      </c>
      <c r="AN132" s="59" t="s">
        <v>564</v>
      </c>
      <c r="AO132" s="59" t="s">
        <v>271</v>
      </c>
      <c r="AP132" s="59" t="s">
        <v>565</v>
      </c>
      <c r="AQ132" s="98"/>
      <c r="AR132" s="98"/>
      <c r="AS132" s="98"/>
      <c r="AT132" s="98"/>
      <c r="AU132" s="98"/>
      <c r="AV132" s="98"/>
    </row>
    <row r="133" spans="1:48" ht="12" x14ac:dyDescent="0.2">
      <c r="A133" s="3">
        <v>365</v>
      </c>
      <c r="B133" s="2" t="s">
        <v>715</v>
      </c>
      <c r="C133" s="3" t="s">
        <v>716</v>
      </c>
      <c r="D133" s="3" t="s">
        <v>69</v>
      </c>
      <c r="E133" s="3" t="s">
        <v>1028</v>
      </c>
      <c r="F133" s="3" t="s">
        <v>588</v>
      </c>
      <c r="G133" s="3" t="s">
        <v>642</v>
      </c>
      <c r="H133" s="3" t="s">
        <v>563</v>
      </c>
      <c r="I133" s="3" t="s">
        <v>207</v>
      </c>
      <c r="J133" s="3" t="s">
        <v>1044</v>
      </c>
      <c r="K133" s="59" t="s">
        <v>269</v>
      </c>
      <c r="L133" s="59" t="s">
        <v>253</v>
      </c>
      <c r="M133" s="4">
        <v>13</v>
      </c>
      <c r="N133" s="4">
        <v>1</v>
      </c>
      <c r="O133" s="155">
        <f t="shared" si="14"/>
        <v>7.6923076923076925</v>
      </c>
      <c r="P133" s="4">
        <v>0</v>
      </c>
      <c r="Q133" s="4">
        <v>0</v>
      </c>
      <c r="R133" s="155" t="e">
        <f t="shared" si="15"/>
        <v>#DIV/0!</v>
      </c>
      <c r="S133" s="4">
        <v>0</v>
      </c>
      <c r="T133" s="4">
        <v>0</v>
      </c>
      <c r="U133" s="155" t="e">
        <f t="shared" si="16"/>
        <v>#DIV/0!</v>
      </c>
      <c r="V133" s="4">
        <v>0</v>
      </c>
      <c r="W133" s="4">
        <v>0</v>
      </c>
      <c r="X133" s="155" t="e">
        <f t="shared" si="17"/>
        <v>#DIV/0!</v>
      </c>
      <c r="Y133" s="4">
        <v>9</v>
      </c>
      <c r="Z133" s="4">
        <v>0</v>
      </c>
      <c r="AA133" s="155">
        <f t="shared" si="18"/>
        <v>0</v>
      </c>
      <c r="AB133" s="4">
        <v>4</v>
      </c>
      <c r="AC133" s="4">
        <v>1</v>
      </c>
      <c r="AD133" s="155">
        <f t="shared" si="19"/>
        <v>25</v>
      </c>
      <c r="AE133" s="4">
        <v>0</v>
      </c>
      <c r="AF133" s="4">
        <v>0</v>
      </c>
      <c r="AG133" s="155" t="e">
        <f t="shared" si="20"/>
        <v>#DIV/0!</v>
      </c>
      <c r="AH133" s="4">
        <v>0</v>
      </c>
      <c r="AI133" s="6" t="s">
        <v>277</v>
      </c>
      <c r="AJ133" s="2" t="s">
        <v>234</v>
      </c>
      <c r="AK133" s="6" t="s">
        <v>270</v>
      </c>
      <c r="AL133" s="4" t="s">
        <v>69</v>
      </c>
      <c r="AM133" s="59">
        <v>44999.469053553243</v>
      </c>
      <c r="AN133" s="59" t="s">
        <v>564</v>
      </c>
      <c r="AO133" s="59" t="s">
        <v>271</v>
      </c>
      <c r="AP133" s="59" t="s">
        <v>565</v>
      </c>
      <c r="AQ133" s="98"/>
      <c r="AR133" s="98"/>
      <c r="AS133" s="98"/>
      <c r="AT133" s="98"/>
      <c r="AU133" s="98"/>
      <c r="AV133" s="98"/>
    </row>
    <row r="134" spans="1:48" ht="12" x14ac:dyDescent="0.2">
      <c r="A134" s="3">
        <v>338</v>
      </c>
      <c r="B134" s="2" t="s">
        <v>717</v>
      </c>
      <c r="C134" s="3" t="s">
        <v>718</v>
      </c>
      <c r="D134" s="3" t="s">
        <v>69</v>
      </c>
      <c r="E134" s="3" t="s">
        <v>1029</v>
      </c>
      <c r="F134" s="3" t="s">
        <v>573</v>
      </c>
      <c r="G134" s="3" t="s">
        <v>573</v>
      </c>
      <c r="H134" s="3" t="s">
        <v>563</v>
      </c>
      <c r="I134" s="3" t="s">
        <v>207</v>
      </c>
      <c r="J134" s="3" t="s">
        <v>1044</v>
      </c>
      <c r="K134" s="59" t="s">
        <v>269</v>
      </c>
      <c r="L134" s="59" t="s">
        <v>253</v>
      </c>
      <c r="M134" s="4">
        <v>29</v>
      </c>
      <c r="N134" s="4">
        <v>2</v>
      </c>
      <c r="O134" s="155">
        <f t="shared" si="14"/>
        <v>6.8965517241379306</v>
      </c>
      <c r="P134" s="4">
        <v>0</v>
      </c>
      <c r="Q134" s="4">
        <v>0</v>
      </c>
      <c r="R134" s="155" t="e">
        <f t="shared" si="15"/>
        <v>#DIV/0!</v>
      </c>
      <c r="S134" s="4">
        <v>1</v>
      </c>
      <c r="T134" s="4">
        <v>0</v>
      </c>
      <c r="U134" s="155">
        <f t="shared" si="16"/>
        <v>0</v>
      </c>
      <c r="V134" s="4">
        <v>0</v>
      </c>
      <c r="W134" s="4">
        <v>0</v>
      </c>
      <c r="X134" s="155" t="e">
        <f t="shared" si="17"/>
        <v>#DIV/0!</v>
      </c>
      <c r="Y134" s="4">
        <v>20</v>
      </c>
      <c r="Z134" s="4">
        <v>2</v>
      </c>
      <c r="AA134" s="155">
        <f t="shared" si="18"/>
        <v>10</v>
      </c>
      <c r="AB134" s="4">
        <v>8</v>
      </c>
      <c r="AC134" s="4">
        <v>0</v>
      </c>
      <c r="AD134" s="155">
        <f t="shared" si="19"/>
        <v>0</v>
      </c>
      <c r="AE134" s="4">
        <v>0</v>
      </c>
      <c r="AF134" s="4">
        <v>0</v>
      </c>
      <c r="AG134" s="155" t="e">
        <f t="shared" si="20"/>
        <v>#DIV/0!</v>
      </c>
      <c r="AH134" s="4">
        <v>0</v>
      </c>
      <c r="AI134" s="6" t="s">
        <v>277</v>
      </c>
      <c r="AJ134" s="2" t="s">
        <v>234</v>
      </c>
      <c r="AK134" s="6" t="s">
        <v>270</v>
      </c>
      <c r="AL134" s="4">
        <v>14</v>
      </c>
      <c r="AM134" s="59">
        <v>44999.279758124998</v>
      </c>
      <c r="AN134" s="59" t="s">
        <v>564</v>
      </c>
      <c r="AO134" s="59" t="s">
        <v>271</v>
      </c>
      <c r="AP134" s="59" t="s">
        <v>565</v>
      </c>
      <c r="AQ134" s="98"/>
      <c r="AR134" s="98"/>
      <c r="AS134" s="98"/>
      <c r="AT134" s="98"/>
      <c r="AU134" s="98"/>
      <c r="AV134" s="98"/>
    </row>
    <row r="135" spans="1:48" ht="12" x14ac:dyDescent="0.2">
      <c r="A135" s="3">
        <v>348</v>
      </c>
      <c r="B135" s="2" t="s">
        <v>719</v>
      </c>
      <c r="C135" s="3" t="s">
        <v>720</v>
      </c>
      <c r="D135" s="3" t="s">
        <v>721</v>
      </c>
      <c r="E135" s="3" t="s">
        <v>1027</v>
      </c>
      <c r="F135" s="3" t="s">
        <v>562</v>
      </c>
      <c r="G135" s="3" t="s">
        <v>562</v>
      </c>
      <c r="H135" s="3" t="s">
        <v>563</v>
      </c>
      <c r="I135" s="3" t="s">
        <v>207</v>
      </c>
      <c r="J135" s="3" t="s">
        <v>1044</v>
      </c>
      <c r="K135" s="59" t="s">
        <v>269</v>
      </c>
      <c r="L135" s="59" t="s">
        <v>253</v>
      </c>
      <c r="M135" s="4">
        <v>35</v>
      </c>
      <c r="N135" s="4">
        <v>2</v>
      </c>
      <c r="O135" s="155">
        <f t="shared" si="14"/>
        <v>5.7142857142857144</v>
      </c>
      <c r="P135" s="4">
        <v>0</v>
      </c>
      <c r="Q135" s="4">
        <v>0</v>
      </c>
      <c r="R135" s="155" t="e">
        <f t="shared" si="15"/>
        <v>#DIV/0!</v>
      </c>
      <c r="S135" s="4">
        <v>0</v>
      </c>
      <c r="T135" s="4">
        <v>0</v>
      </c>
      <c r="U135" s="155" t="e">
        <f t="shared" si="16"/>
        <v>#DIV/0!</v>
      </c>
      <c r="V135" s="4">
        <v>0</v>
      </c>
      <c r="W135" s="4">
        <v>0</v>
      </c>
      <c r="X135" s="155" t="e">
        <f t="shared" si="17"/>
        <v>#DIV/0!</v>
      </c>
      <c r="Y135" s="4">
        <v>17</v>
      </c>
      <c r="Z135" s="4">
        <v>0</v>
      </c>
      <c r="AA135" s="155">
        <f t="shared" si="18"/>
        <v>0</v>
      </c>
      <c r="AB135" s="4">
        <v>18</v>
      </c>
      <c r="AC135" s="4">
        <v>2</v>
      </c>
      <c r="AD135" s="155">
        <f t="shared" si="19"/>
        <v>11.111111111111111</v>
      </c>
      <c r="AE135" s="4">
        <v>0</v>
      </c>
      <c r="AF135" s="4">
        <v>0</v>
      </c>
      <c r="AG135" s="155" t="e">
        <f t="shared" si="20"/>
        <v>#DIV/0!</v>
      </c>
      <c r="AH135" s="4">
        <v>0</v>
      </c>
      <c r="AI135" s="6" t="s">
        <v>277</v>
      </c>
      <c r="AJ135" s="2" t="s">
        <v>234</v>
      </c>
      <c r="AK135" s="6" t="s">
        <v>270</v>
      </c>
      <c r="AL135" s="4">
        <v>14</v>
      </c>
      <c r="AM135" s="59">
        <v>44999.367065162034</v>
      </c>
      <c r="AN135" s="59" t="s">
        <v>564</v>
      </c>
      <c r="AO135" s="59" t="s">
        <v>271</v>
      </c>
      <c r="AP135" s="59" t="s">
        <v>565</v>
      </c>
      <c r="AQ135" s="98"/>
      <c r="AR135" s="98"/>
      <c r="AS135" s="98"/>
      <c r="AT135" s="98"/>
      <c r="AU135" s="98"/>
      <c r="AV135" s="98"/>
    </row>
    <row r="136" spans="1:48" ht="12" x14ac:dyDescent="0.2">
      <c r="A136" s="3">
        <v>369</v>
      </c>
      <c r="B136" s="2" t="s">
        <v>35</v>
      </c>
      <c r="C136" s="3" t="s">
        <v>722</v>
      </c>
      <c r="D136" s="3" t="s">
        <v>69</v>
      </c>
      <c r="E136" s="3" t="s">
        <v>1028</v>
      </c>
      <c r="F136" s="3" t="s">
        <v>588</v>
      </c>
      <c r="G136" s="3" t="s">
        <v>642</v>
      </c>
      <c r="H136" s="3" t="s">
        <v>563</v>
      </c>
      <c r="I136" s="3" t="s">
        <v>207</v>
      </c>
      <c r="J136" s="3" t="s">
        <v>1044</v>
      </c>
      <c r="K136" s="59" t="s">
        <v>269</v>
      </c>
      <c r="L136" s="59" t="s">
        <v>253</v>
      </c>
      <c r="M136" s="4">
        <v>3</v>
      </c>
      <c r="N136" s="4">
        <v>0</v>
      </c>
      <c r="O136" s="155">
        <f t="shared" si="14"/>
        <v>0</v>
      </c>
      <c r="P136" s="4">
        <v>0</v>
      </c>
      <c r="Q136" s="4">
        <v>0</v>
      </c>
      <c r="R136" s="155" t="e">
        <f t="shared" si="15"/>
        <v>#DIV/0!</v>
      </c>
      <c r="S136" s="4">
        <v>0</v>
      </c>
      <c r="T136" s="4">
        <v>0</v>
      </c>
      <c r="U136" s="155" t="e">
        <f t="shared" si="16"/>
        <v>#DIV/0!</v>
      </c>
      <c r="V136" s="4">
        <v>0</v>
      </c>
      <c r="W136" s="4">
        <v>0</v>
      </c>
      <c r="X136" s="155" t="e">
        <f t="shared" si="17"/>
        <v>#DIV/0!</v>
      </c>
      <c r="Y136" s="4">
        <v>2</v>
      </c>
      <c r="Z136" s="4">
        <v>0</v>
      </c>
      <c r="AA136" s="155">
        <f t="shared" si="18"/>
        <v>0</v>
      </c>
      <c r="AB136" s="4">
        <v>1</v>
      </c>
      <c r="AC136" s="4">
        <v>0</v>
      </c>
      <c r="AD136" s="155">
        <f t="shared" si="19"/>
        <v>0</v>
      </c>
      <c r="AE136" s="4">
        <v>0</v>
      </c>
      <c r="AF136" s="4">
        <v>0</v>
      </c>
      <c r="AG136" s="155" t="e">
        <f t="shared" si="20"/>
        <v>#DIV/0!</v>
      </c>
      <c r="AH136" s="4">
        <v>0</v>
      </c>
      <c r="AI136" s="6" t="s">
        <v>277</v>
      </c>
      <c r="AJ136" s="2" t="s">
        <v>234</v>
      </c>
      <c r="AK136" s="6" t="s">
        <v>270</v>
      </c>
      <c r="AL136" s="4" t="s">
        <v>69</v>
      </c>
      <c r="AM136" s="59">
        <v>44999.475147118057</v>
      </c>
      <c r="AN136" s="59" t="s">
        <v>564</v>
      </c>
      <c r="AO136" s="59" t="s">
        <v>271</v>
      </c>
      <c r="AP136" s="59" t="s">
        <v>565</v>
      </c>
      <c r="AQ136" s="98"/>
      <c r="AR136" s="98"/>
      <c r="AS136" s="98"/>
      <c r="AT136" s="98"/>
      <c r="AU136" s="98"/>
      <c r="AV136" s="98"/>
    </row>
    <row r="137" spans="1:48" ht="12" x14ac:dyDescent="0.2">
      <c r="A137" s="3">
        <v>134</v>
      </c>
      <c r="B137" s="2" t="s">
        <v>723</v>
      </c>
      <c r="C137" s="3" t="s">
        <v>724</v>
      </c>
      <c r="D137" s="3" t="s">
        <v>725</v>
      </c>
      <c r="E137" s="3" t="s">
        <v>1031</v>
      </c>
      <c r="F137" s="3" t="s">
        <v>726</v>
      </c>
      <c r="G137" s="3" t="s">
        <v>289</v>
      </c>
      <c r="H137" s="3" t="s">
        <v>727</v>
      </c>
      <c r="I137" s="3" t="s">
        <v>202</v>
      </c>
      <c r="J137" s="3" t="s">
        <v>1044</v>
      </c>
      <c r="K137" s="59" t="s">
        <v>269</v>
      </c>
      <c r="L137" s="59" t="s">
        <v>254</v>
      </c>
      <c r="M137" s="4">
        <v>4</v>
      </c>
      <c r="N137" s="4">
        <v>4</v>
      </c>
      <c r="O137" s="155">
        <f t="shared" si="14"/>
        <v>100</v>
      </c>
      <c r="P137" s="4">
        <v>1</v>
      </c>
      <c r="Q137" s="4">
        <v>1</v>
      </c>
      <c r="R137" s="155">
        <f t="shared" si="15"/>
        <v>100</v>
      </c>
      <c r="S137" s="4">
        <v>0</v>
      </c>
      <c r="T137" s="4">
        <v>0</v>
      </c>
      <c r="U137" s="155" t="e">
        <f t="shared" si="16"/>
        <v>#DIV/0!</v>
      </c>
      <c r="V137" s="4">
        <v>1</v>
      </c>
      <c r="W137" s="4">
        <v>1</v>
      </c>
      <c r="X137" s="155">
        <f t="shared" si="17"/>
        <v>100</v>
      </c>
      <c r="Y137" s="4">
        <v>1</v>
      </c>
      <c r="Z137" s="4">
        <v>1</v>
      </c>
      <c r="AA137" s="155">
        <f t="shared" si="18"/>
        <v>100</v>
      </c>
      <c r="AB137" s="4">
        <v>1</v>
      </c>
      <c r="AC137" s="4">
        <v>1</v>
      </c>
      <c r="AD137" s="155">
        <f t="shared" si="19"/>
        <v>100</v>
      </c>
      <c r="AE137" s="4">
        <v>0</v>
      </c>
      <c r="AF137" s="4">
        <v>0</v>
      </c>
      <c r="AG137" s="155" t="e">
        <f t="shared" si="20"/>
        <v>#DIV/0!</v>
      </c>
      <c r="AH137" s="4">
        <v>0</v>
      </c>
      <c r="AI137" s="6" t="s">
        <v>277</v>
      </c>
      <c r="AJ137" s="2" t="s">
        <v>234</v>
      </c>
      <c r="AK137" s="6" t="s">
        <v>270</v>
      </c>
      <c r="AL137" s="4">
        <v>4</v>
      </c>
      <c r="AM137" s="59">
        <v>44903.371231180558</v>
      </c>
      <c r="AN137" s="59" t="s">
        <v>66</v>
      </c>
      <c r="AO137" s="59" t="s">
        <v>271</v>
      </c>
      <c r="AP137" s="59" t="s">
        <v>351</v>
      </c>
      <c r="AQ137" s="98"/>
      <c r="AR137" s="98"/>
      <c r="AS137" s="98"/>
      <c r="AT137" s="98"/>
      <c r="AU137" s="98"/>
      <c r="AV137" s="98"/>
    </row>
    <row r="138" spans="1:48" ht="12" x14ac:dyDescent="0.2">
      <c r="A138" s="3">
        <v>177</v>
      </c>
      <c r="B138" s="2" t="s">
        <v>35</v>
      </c>
      <c r="C138" s="3" t="s">
        <v>728</v>
      </c>
      <c r="D138" s="3" t="s">
        <v>729</v>
      </c>
      <c r="E138" s="3" t="s">
        <v>1032</v>
      </c>
      <c r="F138" s="3" t="s">
        <v>730</v>
      </c>
      <c r="G138" s="3" t="s">
        <v>730</v>
      </c>
      <c r="H138" s="3" t="s">
        <v>727</v>
      </c>
      <c r="I138" s="3" t="s">
        <v>202</v>
      </c>
      <c r="J138" s="3" t="s">
        <v>1044</v>
      </c>
      <c r="K138" s="59" t="s">
        <v>269</v>
      </c>
      <c r="L138" s="59" t="s">
        <v>254</v>
      </c>
      <c r="M138" s="4">
        <v>26</v>
      </c>
      <c r="N138" s="4">
        <v>19</v>
      </c>
      <c r="O138" s="155">
        <f t="shared" si="14"/>
        <v>73.076923076923066</v>
      </c>
      <c r="P138" s="4">
        <v>1</v>
      </c>
      <c r="Q138" s="4">
        <v>1</v>
      </c>
      <c r="R138" s="155">
        <f t="shared" si="15"/>
        <v>100</v>
      </c>
      <c r="S138" s="4">
        <v>0</v>
      </c>
      <c r="T138" s="4">
        <v>0</v>
      </c>
      <c r="U138" s="155" t="e">
        <f t="shared" si="16"/>
        <v>#DIV/0!</v>
      </c>
      <c r="V138" s="4">
        <v>0</v>
      </c>
      <c r="W138" s="4">
        <v>0</v>
      </c>
      <c r="X138" s="155" t="e">
        <f t="shared" si="17"/>
        <v>#DIV/0!</v>
      </c>
      <c r="Y138" s="4">
        <v>10</v>
      </c>
      <c r="Z138" s="4">
        <v>7</v>
      </c>
      <c r="AA138" s="155">
        <f t="shared" si="18"/>
        <v>70</v>
      </c>
      <c r="AB138" s="4">
        <v>4</v>
      </c>
      <c r="AC138" s="4">
        <v>3</v>
      </c>
      <c r="AD138" s="155">
        <f t="shared" si="19"/>
        <v>75</v>
      </c>
      <c r="AE138" s="4">
        <v>11</v>
      </c>
      <c r="AF138" s="4">
        <v>8</v>
      </c>
      <c r="AG138" s="155">
        <f t="shared" si="20"/>
        <v>72.727272727272734</v>
      </c>
      <c r="AH138" s="4">
        <v>2</v>
      </c>
      <c r="AI138" s="6" t="s">
        <v>277</v>
      </c>
      <c r="AJ138" s="2" t="s">
        <v>234</v>
      </c>
      <c r="AK138" s="6" t="s">
        <v>278</v>
      </c>
      <c r="AL138" s="4">
        <v>17</v>
      </c>
      <c r="AM138" s="59">
        <v>44904.28895451389</v>
      </c>
      <c r="AN138" s="59" t="s">
        <v>66</v>
      </c>
      <c r="AO138" s="59" t="s">
        <v>271</v>
      </c>
      <c r="AP138" s="59" t="s">
        <v>271</v>
      </c>
      <c r="AQ138" s="98"/>
      <c r="AR138" s="98"/>
      <c r="AS138" s="98"/>
      <c r="AT138" s="98"/>
      <c r="AU138" s="98"/>
      <c r="AV138" s="98"/>
    </row>
    <row r="139" spans="1:48" ht="12" x14ac:dyDescent="0.2">
      <c r="A139" s="3">
        <v>140</v>
      </c>
      <c r="B139" s="2" t="s">
        <v>35</v>
      </c>
      <c r="C139" s="3" t="s">
        <v>731</v>
      </c>
      <c r="D139" s="3" t="s">
        <v>732</v>
      </c>
      <c r="E139" s="3" t="s">
        <v>1031</v>
      </c>
      <c r="F139" s="3" t="s">
        <v>726</v>
      </c>
      <c r="G139" s="3" t="s">
        <v>289</v>
      </c>
      <c r="H139" s="3" t="s">
        <v>727</v>
      </c>
      <c r="I139" s="3" t="s">
        <v>202</v>
      </c>
      <c r="J139" s="3" t="s">
        <v>1044</v>
      </c>
      <c r="K139" s="59" t="s">
        <v>269</v>
      </c>
      <c r="L139" s="59" t="s">
        <v>254</v>
      </c>
      <c r="M139" s="4">
        <v>27</v>
      </c>
      <c r="N139" s="4">
        <v>19</v>
      </c>
      <c r="O139" s="155">
        <f t="shared" si="14"/>
        <v>70.370370370370367</v>
      </c>
      <c r="P139" s="4">
        <v>5</v>
      </c>
      <c r="Q139" s="4">
        <v>4</v>
      </c>
      <c r="R139" s="155">
        <f t="shared" si="15"/>
        <v>80</v>
      </c>
      <c r="S139" s="4">
        <v>2</v>
      </c>
      <c r="T139" s="4">
        <v>2</v>
      </c>
      <c r="U139" s="155">
        <f t="shared" si="16"/>
        <v>100</v>
      </c>
      <c r="V139" s="4">
        <v>2</v>
      </c>
      <c r="W139" s="4">
        <v>1</v>
      </c>
      <c r="X139" s="155">
        <f t="shared" si="17"/>
        <v>50</v>
      </c>
      <c r="Y139" s="4">
        <v>7</v>
      </c>
      <c r="Z139" s="4">
        <v>5</v>
      </c>
      <c r="AA139" s="155">
        <f t="shared" si="18"/>
        <v>71.428571428571431</v>
      </c>
      <c r="AB139" s="4">
        <v>11</v>
      </c>
      <c r="AC139" s="4">
        <v>7</v>
      </c>
      <c r="AD139" s="155">
        <f t="shared" si="19"/>
        <v>63.636363636363633</v>
      </c>
      <c r="AE139" s="4">
        <v>0</v>
      </c>
      <c r="AF139" s="4">
        <v>0</v>
      </c>
      <c r="AG139" s="155" t="e">
        <f t="shared" si="20"/>
        <v>#DIV/0!</v>
      </c>
      <c r="AH139" s="4">
        <v>0</v>
      </c>
      <c r="AI139" s="6" t="s">
        <v>277</v>
      </c>
      <c r="AJ139" s="2" t="s">
        <v>234</v>
      </c>
      <c r="AK139" s="6" t="s">
        <v>270</v>
      </c>
      <c r="AL139" s="4">
        <v>14</v>
      </c>
      <c r="AM139" s="59">
        <v>44903.39389388889</v>
      </c>
      <c r="AN139" s="59" t="s">
        <v>66</v>
      </c>
      <c r="AO139" s="59" t="s">
        <v>271</v>
      </c>
      <c r="AP139" s="59" t="s">
        <v>351</v>
      </c>
      <c r="AQ139" s="98"/>
      <c r="AR139" s="98"/>
      <c r="AS139" s="98"/>
      <c r="AT139" s="98"/>
      <c r="AU139" s="98"/>
      <c r="AV139" s="98"/>
    </row>
    <row r="140" spans="1:48" ht="12" x14ac:dyDescent="0.2">
      <c r="A140" s="3">
        <v>141</v>
      </c>
      <c r="B140" s="2" t="s">
        <v>35</v>
      </c>
      <c r="C140" s="3" t="s">
        <v>733</v>
      </c>
      <c r="D140" s="3" t="s">
        <v>732</v>
      </c>
      <c r="E140" s="3" t="s">
        <v>1031</v>
      </c>
      <c r="F140" s="3" t="s">
        <v>726</v>
      </c>
      <c r="G140" s="3" t="s">
        <v>289</v>
      </c>
      <c r="H140" s="3" t="s">
        <v>727</v>
      </c>
      <c r="I140" s="3" t="s">
        <v>202</v>
      </c>
      <c r="J140" s="3" t="s">
        <v>1044</v>
      </c>
      <c r="K140" s="59" t="s">
        <v>269</v>
      </c>
      <c r="L140" s="59" t="s">
        <v>254</v>
      </c>
      <c r="M140" s="4">
        <v>22</v>
      </c>
      <c r="N140" s="4">
        <v>15</v>
      </c>
      <c r="O140" s="155">
        <f t="shared" si="14"/>
        <v>68.181818181818173</v>
      </c>
      <c r="P140" s="4">
        <v>4</v>
      </c>
      <c r="Q140" s="4">
        <v>4</v>
      </c>
      <c r="R140" s="155">
        <f t="shared" si="15"/>
        <v>100</v>
      </c>
      <c r="S140" s="4">
        <v>2</v>
      </c>
      <c r="T140" s="4">
        <v>2</v>
      </c>
      <c r="U140" s="155">
        <f t="shared" si="16"/>
        <v>100</v>
      </c>
      <c r="V140" s="4">
        <v>2</v>
      </c>
      <c r="W140" s="4">
        <v>1</v>
      </c>
      <c r="X140" s="155">
        <f t="shared" si="17"/>
        <v>50</v>
      </c>
      <c r="Y140" s="4">
        <v>6</v>
      </c>
      <c r="Z140" s="4">
        <v>4</v>
      </c>
      <c r="AA140" s="155">
        <f t="shared" si="18"/>
        <v>66.666666666666657</v>
      </c>
      <c r="AB140" s="4">
        <v>8</v>
      </c>
      <c r="AC140" s="4">
        <v>4</v>
      </c>
      <c r="AD140" s="155">
        <f t="shared" si="19"/>
        <v>50</v>
      </c>
      <c r="AE140" s="4">
        <v>0</v>
      </c>
      <c r="AF140" s="4">
        <v>0</v>
      </c>
      <c r="AG140" s="155" t="e">
        <f t="shared" si="20"/>
        <v>#DIV/0!</v>
      </c>
      <c r="AH140" s="4">
        <v>0</v>
      </c>
      <c r="AI140" s="6" t="s">
        <v>277</v>
      </c>
      <c r="AJ140" s="2" t="s">
        <v>234</v>
      </c>
      <c r="AK140" s="6" t="s">
        <v>270</v>
      </c>
      <c r="AL140" s="4">
        <v>12</v>
      </c>
      <c r="AM140" s="59">
        <v>44903.395997280095</v>
      </c>
      <c r="AN140" s="59" t="s">
        <v>431</v>
      </c>
      <c r="AO140" s="59" t="s">
        <v>271</v>
      </c>
      <c r="AP140" s="59" t="s">
        <v>351</v>
      </c>
      <c r="AQ140" s="98"/>
      <c r="AR140" s="98"/>
      <c r="AS140" s="98"/>
      <c r="AT140" s="98"/>
      <c r="AU140" s="98"/>
      <c r="AV140" s="98"/>
    </row>
    <row r="141" spans="1:48" ht="12" x14ac:dyDescent="0.2">
      <c r="A141" s="3">
        <v>135</v>
      </c>
      <c r="B141" s="2" t="s">
        <v>734</v>
      </c>
      <c r="C141" s="3" t="s">
        <v>735</v>
      </c>
      <c r="D141" s="3" t="s">
        <v>736</v>
      </c>
      <c r="E141" s="3" t="s">
        <v>1031</v>
      </c>
      <c r="F141" s="3" t="s">
        <v>726</v>
      </c>
      <c r="G141" s="3" t="s">
        <v>289</v>
      </c>
      <c r="H141" s="3" t="s">
        <v>727</v>
      </c>
      <c r="I141" s="3" t="s">
        <v>202</v>
      </c>
      <c r="J141" s="3" t="s">
        <v>1044</v>
      </c>
      <c r="K141" s="59" t="s">
        <v>269</v>
      </c>
      <c r="L141" s="59" t="s">
        <v>254</v>
      </c>
      <c r="M141" s="4">
        <v>14</v>
      </c>
      <c r="N141" s="4">
        <v>9</v>
      </c>
      <c r="O141" s="155">
        <f t="shared" si="14"/>
        <v>64.285714285714292</v>
      </c>
      <c r="P141" s="4">
        <v>2</v>
      </c>
      <c r="Q141" s="4">
        <v>2</v>
      </c>
      <c r="R141" s="155">
        <f t="shared" si="15"/>
        <v>100</v>
      </c>
      <c r="S141" s="4">
        <v>2</v>
      </c>
      <c r="T141" s="4">
        <v>2</v>
      </c>
      <c r="U141" s="155">
        <f t="shared" si="16"/>
        <v>100</v>
      </c>
      <c r="V141" s="4">
        <v>1</v>
      </c>
      <c r="W141" s="4">
        <v>0</v>
      </c>
      <c r="X141" s="155">
        <f t="shared" si="17"/>
        <v>0</v>
      </c>
      <c r="Y141" s="4">
        <v>6</v>
      </c>
      <c r="Z141" s="4">
        <v>3</v>
      </c>
      <c r="AA141" s="155">
        <f t="shared" si="18"/>
        <v>50</v>
      </c>
      <c r="AB141" s="4">
        <v>3</v>
      </c>
      <c r="AC141" s="4">
        <v>2</v>
      </c>
      <c r="AD141" s="155">
        <f t="shared" si="19"/>
        <v>66.666666666666657</v>
      </c>
      <c r="AE141" s="4">
        <v>0</v>
      </c>
      <c r="AF141" s="4">
        <v>0</v>
      </c>
      <c r="AG141" s="155" t="e">
        <f t="shared" si="20"/>
        <v>#DIV/0!</v>
      </c>
      <c r="AH141" s="4">
        <v>0</v>
      </c>
      <c r="AI141" s="6" t="s">
        <v>277</v>
      </c>
      <c r="AJ141" s="2" t="s">
        <v>234</v>
      </c>
      <c r="AK141" s="6" t="s">
        <v>270</v>
      </c>
      <c r="AL141" s="4">
        <v>12</v>
      </c>
      <c r="AM141" s="59">
        <v>44903.378282673613</v>
      </c>
      <c r="AN141" s="59" t="s">
        <v>601</v>
      </c>
      <c r="AO141" s="59" t="s">
        <v>271</v>
      </c>
      <c r="AP141" s="59" t="s">
        <v>351</v>
      </c>
      <c r="AQ141" s="98"/>
      <c r="AR141" s="98"/>
      <c r="AS141" s="98"/>
      <c r="AT141" s="98"/>
      <c r="AU141" s="98"/>
      <c r="AV141" s="98"/>
    </row>
    <row r="142" spans="1:48" ht="12" x14ac:dyDescent="0.2">
      <c r="A142" s="3">
        <v>138</v>
      </c>
      <c r="B142" s="2" t="s">
        <v>737</v>
      </c>
      <c r="C142" s="3" t="s">
        <v>738</v>
      </c>
      <c r="D142" s="3" t="s">
        <v>739</v>
      </c>
      <c r="E142" s="3" t="s">
        <v>1031</v>
      </c>
      <c r="F142" s="3" t="s">
        <v>726</v>
      </c>
      <c r="G142" s="3" t="s">
        <v>289</v>
      </c>
      <c r="H142" s="3" t="s">
        <v>727</v>
      </c>
      <c r="I142" s="3" t="s">
        <v>202</v>
      </c>
      <c r="J142" s="3" t="s">
        <v>1044</v>
      </c>
      <c r="K142" s="59" t="s">
        <v>269</v>
      </c>
      <c r="L142" s="59" t="s">
        <v>254</v>
      </c>
      <c r="M142" s="4">
        <v>13</v>
      </c>
      <c r="N142" s="4">
        <v>8</v>
      </c>
      <c r="O142" s="155">
        <f t="shared" si="14"/>
        <v>61.53846153846154</v>
      </c>
      <c r="P142" s="4">
        <v>1</v>
      </c>
      <c r="Q142" s="4">
        <v>1</v>
      </c>
      <c r="R142" s="155">
        <f t="shared" si="15"/>
        <v>100</v>
      </c>
      <c r="S142" s="4">
        <v>2</v>
      </c>
      <c r="T142" s="4">
        <v>2</v>
      </c>
      <c r="U142" s="155">
        <f t="shared" si="16"/>
        <v>100</v>
      </c>
      <c r="V142" s="4">
        <v>0</v>
      </c>
      <c r="W142" s="4">
        <v>0</v>
      </c>
      <c r="X142" s="155" t="e">
        <f t="shared" si="17"/>
        <v>#DIV/0!</v>
      </c>
      <c r="Y142" s="4">
        <v>5</v>
      </c>
      <c r="Z142" s="4">
        <v>2</v>
      </c>
      <c r="AA142" s="155">
        <f t="shared" si="18"/>
        <v>40</v>
      </c>
      <c r="AB142" s="4">
        <v>5</v>
      </c>
      <c r="AC142" s="4">
        <v>3</v>
      </c>
      <c r="AD142" s="155">
        <f t="shared" si="19"/>
        <v>60</v>
      </c>
      <c r="AE142" s="4">
        <v>0</v>
      </c>
      <c r="AF142" s="4">
        <v>0</v>
      </c>
      <c r="AG142" s="155" t="e">
        <f t="shared" si="20"/>
        <v>#DIV/0!</v>
      </c>
      <c r="AH142" s="4">
        <v>0</v>
      </c>
      <c r="AI142" s="6" t="s">
        <v>277</v>
      </c>
      <c r="AJ142" s="2" t="s">
        <v>234</v>
      </c>
      <c r="AK142" s="6" t="s">
        <v>270</v>
      </c>
      <c r="AL142" s="4">
        <v>7</v>
      </c>
      <c r="AM142" s="59">
        <v>44903.388320798615</v>
      </c>
      <c r="AN142" s="59" t="s">
        <v>431</v>
      </c>
      <c r="AO142" s="59" t="s">
        <v>271</v>
      </c>
      <c r="AP142" s="59" t="s">
        <v>351</v>
      </c>
      <c r="AQ142" s="98"/>
      <c r="AR142" s="98"/>
      <c r="AS142" s="98"/>
      <c r="AT142" s="98"/>
      <c r="AU142" s="98"/>
      <c r="AV142" s="98"/>
    </row>
    <row r="143" spans="1:48" ht="12" x14ac:dyDescent="0.2">
      <c r="A143" s="3">
        <v>144</v>
      </c>
      <c r="B143" s="2" t="s">
        <v>740</v>
      </c>
      <c r="C143" s="3" t="s">
        <v>741</v>
      </c>
      <c r="D143" s="3" t="s">
        <v>69</v>
      </c>
      <c r="E143" s="3" t="s">
        <v>1032</v>
      </c>
      <c r="F143" s="3" t="s">
        <v>730</v>
      </c>
      <c r="G143" s="3" t="s">
        <v>730</v>
      </c>
      <c r="H143" s="3" t="s">
        <v>727</v>
      </c>
      <c r="I143" s="3" t="s">
        <v>202</v>
      </c>
      <c r="J143" s="3" t="s">
        <v>1044</v>
      </c>
      <c r="K143" s="59" t="s">
        <v>269</v>
      </c>
      <c r="L143" s="59" t="s">
        <v>254</v>
      </c>
      <c r="M143" s="4">
        <v>119</v>
      </c>
      <c r="N143" s="4">
        <v>73</v>
      </c>
      <c r="O143" s="155">
        <f t="shared" si="14"/>
        <v>61.344537815126053</v>
      </c>
      <c r="P143" s="4">
        <v>12</v>
      </c>
      <c r="Q143" s="4">
        <v>9</v>
      </c>
      <c r="R143" s="155">
        <f t="shared" si="15"/>
        <v>75</v>
      </c>
      <c r="S143" s="4">
        <v>0</v>
      </c>
      <c r="T143" s="4">
        <v>0</v>
      </c>
      <c r="U143" s="155" t="e">
        <f t="shared" si="16"/>
        <v>#DIV/0!</v>
      </c>
      <c r="V143" s="4">
        <v>1</v>
      </c>
      <c r="W143" s="4">
        <v>1</v>
      </c>
      <c r="X143" s="155">
        <f t="shared" si="17"/>
        <v>100</v>
      </c>
      <c r="Y143" s="4">
        <v>40</v>
      </c>
      <c r="Z143" s="4">
        <v>20</v>
      </c>
      <c r="AA143" s="155">
        <f t="shared" si="18"/>
        <v>50</v>
      </c>
      <c r="AB143" s="4">
        <v>3</v>
      </c>
      <c r="AC143" s="4">
        <v>3</v>
      </c>
      <c r="AD143" s="155">
        <f t="shared" si="19"/>
        <v>100</v>
      </c>
      <c r="AE143" s="4">
        <v>63</v>
      </c>
      <c r="AF143" s="4">
        <v>40</v>
      </c>
      <c r="AG143" s="155">
        <f t="shared" si="20"/>
        <v>63.492063492063487</v>
      </c>
      <c r="AH143" s="4">
        <v>10</v>
      </c>
      <c r="AI143" s="6" t="s">
        <v>277</v>
      </c>
      <c r="AJ143" s="2" t="s">
        <v>234</v>
      </c>
      <c r="AK143" s="6" t="s">
        <v>278</v>
      </c>
      <c r="AL143" s="4">
        <v>92</v>
      </c>
      <c r="AM143" s="59">
        <v>44903.549083912039</v>
      </c>
      <c r="AN143" s="59" t="s">
        <v>411</v>
      </c>
      <c r="AO143" s="59" t="s">
        <v>742</v>
      </c>
      <c r="AP143" s="59" t="s">
        <v>351</v>
      </c>
      <c r="AQ143" s="98"/>
      <c r="AR143" s="98"/>
      <c r="AS143" s="98"/>
      <c r="AT143" s="98"/>
      <c r="AU143" s="98"/>
      <c r="AV143" s="98"/>
    </row>
    <row r="144" spans="1:48" ht="12" x14ac:dyDescent="0.2">
      <c r="A144" s="3">
        <v>139</v>
      </c>
      <c r="B144" s="2" t="s">
        <v>35</v>
      </c>
      <c r="C144" s="3" t="s">
        <v>743</v>
      </c>
      <c r="D144" s="3" t="s">
        <v>732</v>
      </c>
      <c r="E144" s="3" t="s">
        <v>1031</v>
      </c>
      <c r="F144" s="3" t="s">
        <v>726</v>
      </c>
      <c r="G144" s="3" t="s">
        <v>289</v>
      </c>
      <c r="H144" s="3" t="s">
        <v>727</v>
      </c>
      <c r="I144" s="3" t="s">
        <v>202</v>
      </c>
      <c r="J144" s="3" t="s">
        <v>1044</v>
      </c>
      <c r="K144" s="59" t="s">
        <v>269</v>
      </c>
      <c r="L144" s="59" t="s">
        <v>254</v>
      </c>
      <c r="M144" s="4">
        <v>31</v>
      </c>
      <c r="N144" s="4">
        <v>19</v>
      </c>
      <c r="O144" s="155">
        <f t="shared" si="14"/>
        <v>61.29032258064516</v>
      </c>
      <c r="P144" s="4">
        <v>4</v>
      </c>
      <c r="Q144" s="4">
        <v>4</v>
      </c>
      <c r="R144" s="155">
        <f t="shared" si="15"/>
        <v>100</v>
      </c>
      <c r="S144" s="4">
        <v>3</v>
      </c>
      <c r="T144" s="4">
        <v>2</v>
      </c>
      <c r="U144" s="155">
        <f t="shared" si="16"/>
        <v>66.666666666666657</v>
      </c>
      <c r="V144" s="4">
        <v>3</v>
      </c>
      <c r="W144" s="4">
        <v>1</v>
      </c>
      <c r="X144" s="155">
        <f t="shared" si="17"/>
        <v>33.333333333333329</v>
      </c>
      <c r="Y144" s="4">
        <v>10</v>
      </c>
      <c r="Z144" s="4">
        <v>6</v>
      </c>
      <c r="AA144" s="155">
        <f t="shared" si="18"/>
        <v>60</v>
      </c>
      <c r="AB144" s="4">
        <v>11</v>
      </c>
      <c r="AC144" s="4">
        <v>6</v>
      </c>
      <c r="AD144" s="155">
        <f t="shared" si="19"/>
        <v>54.54545454545454</v>
      </c>
      <c r="AE144" s="4">
        <v>0</v>
      </c>
      <c r="AF144" s="4">
        <v>0</v>
      </c>
      <c r="AG144" s="155" t="e">
        <f t="shared" si="20"/>
        <v>#DIV/0!</v>
      </c>
      <c r="AH144" s="4">
        <v>0</v>
      </c>
      <c r="AI144" s="6" t="s">
        <v>277</v>
      </c>
      <c r="AJ144" s="2" t="s">
        <v>234</v>
      </c>
      <c r="AK144" s="6" t="s">
        <v>270</v>
      </c>
      <c r="AL144" s="4">
        <v>15</v>
      </c>
      <c r="AM144" s="59">
        <v>44903.390979212963</v>
      </c>
      <c r="AN144" s="59" t="s">
        <v>431</v>
      </c>
      <c r="AO144" s="59" t="s">
        <v>271</v>
      </c>
      <c r="AP144" s="59" t="s">
        <v>351</v>
      </c>
      <c r="AQ144" s="98"/>
      <c r="AR144" s="98"/>
      <c r="AS144" s="98"/>
      <c r="AT144" s="98"/>
      <c r="AU144" s="98"/>
      <c r="AV144" s="98"/>
    </row>
    <row r="145" spans="1:48" ht="12" x14ac:dyDescent="0.2">
      <c r="A145" s="3">
        <v>114</v>
      </c>
      <c r="B145" s="2" t="s">
        <v>744</v>
      </c>
      <c r="C145" s="3" t="s">
        <v>745</v>
      </c>
      <c r="D145" s="3" t="s">
        <v>746</v>
      </c>
      <c r="E145" s="3" t="s">
        <v>1031</v>
      </c>
      <c r="F145" s="3" t="s">
        <v>726</v>
      </c>
      <c r="G145" s="3" t="s">
        <v>747</v>
      </c>
      <c r="H145" s="3" t="s">
        <v>727</v>
      </c>
      <c r="I145" s="3" t="s">
        <v>202</v>
      </c>
      <c r="J145" s="3" t="s">
        <v>1044</v>
      </c>
      <c r="K145" s="59" t="s">
        <v>269</v>
      </c>
      <c r="L145" s="59" t="s">
        <v>254</v>
      </c>
      <c r="M145" s="4">
        <v>124</v>
      </c>
      <c r="N145" s="4">
        <v>70</v>
      </c>
      <c r="O145" s="155">
        <f t="shared" si="14"/>
        <v>56.451612903225815</v>
      </c>
      <c r="P145" s="4">
        <v>6</v>
      </c>
      <c r="Q145" s="4">
        <v>3</v>
      </c>
      <c r="R145" s="155">
        <f t="shared" si="15"/>
        <v>50</v>
      </c>
      <c r="S145" s="4">
        <v>2</v>
      </c>
      <c r="T145" s="4">
        <v>2</v>
      </c>
      <c r="U145" s="155">
        <f t="shared" si="16"/>
        <v>100</v>
      </c>
      <c r="V145" s="4">
        <v>10</v>
      </c>
      <c r="W145" s="4">
        <v>7</v>
      </c>
      <c r="X145" s="155">
        <f t="shared" si="17"/>
        <v>70</v>
      </c>
      <c r="Y145" s="4">
        <v>95</v>
      </c>
      <c r="Z145" s="4">
        <v>50</v>
      </c>
      <c r="AA145" s="155">
        <f t="shared" si="18"/>
        <v>52.631578947368418</v>
      </c>
      <c r="AB145" s="4">
        <v>11</v>
      </c>
      <c r="AC145" s="4">
        <v>8</v>
      </c>
      <c r="AD145" s="155">
        <f t="shared" si="19"/>
        <v>72.727272727272734</v>
      </c>
      <c r="AE145" s="4">
        <v>0</v>
      </c>
      <c r="AF145" s="4">
        <v>0</v>
      </c>
      <c r="AG145" s="155" t="e">
        <f t="shared" si="20"/>
        <v>#DIV/0!</v>
      </c>
      <c r="AH145" s="4">
        <v>15</v>
      </c>
      <c r="AI145" s="6" t="s">
        <v>277</v>
      </c>
      <c r="AJ145" s="2" t="s">
        <v>234</v>
      </c>
      <c r="AK145" s="6" t="s">
        <v>278</v>
      </c>
      <c r="AL145" s="4">
        <v>90</v>
      </c>
      <c r="AM145" s="59">
        <v>44901.111635879628</v>
      </c>
      <c r="AN145" s="59" t="s">
        <v>431</v>
      </c>
      <c r="AO145" s="59" t="s">
        <v>271</v>
      </c>
      <c r="AP145" s="59" t="s">
        <v>280</v>
      </c>
      <c r="AQ145" s="98"/>
      <c r="AR145" s="98"/>
      <c r="AS145" s="98"/>
      <c r="AT145" s="98"/>
      <c r="AU145" s="98"/>
      <c r="AV145" s="98"/>
    </row>
    <row r="146" spans="1:48" ht="12" x14ac:dyDescent="0.2">
      <c r="A146" s="3">
        <v>136</v>
      </c>
      <c r="B146" s="2" t="s">
        <v>748</v>
      </c>
      <c r="C146" s="3" t="s">
        <v>749</v>
      </c>
      <c r="D146" s="3" t="s">
        <v>750</v>
      </c>
      <c r="E146" s="3" t="s">
        <v>1031</v>
      </c>
      <c r="F146" s="3" t="s">
        <v>726</v>
      </c>
      <c r="G146" s="3" t="s">
        <v>730</v>
      </c>
      <c r="H146" s="3" t="s">
        <v>727</v>
      </c>
      <c r="I146" s="3" t="s">
        <v>202</v>
      </c>
      <c r="J146" s="3" t="s">
        <v>1044</v>
      </c>
      <c r="K146" s="59" t="s">
        <v>269</v>
      </c>
      <c r="L146" s="59" t="s">
        <v>254</v>
      </c>
      <c r="M146" s="4">
        <v>58</v>
      </c>
      <c r="N146" s="4">
        <v>22</v>
      </c>
      <c r="O146" s="155">
        <f t="shared" si="14"/>
        <v>37.931034482758619</v>
      </c>
      <c r="P146" s="4">
        <v>4</v>
      </c>
      <c r="Q146" s="4">
        <v>4</v>
      </c>
      <c r="R146" s="155">
        <f t="shared" si="15"/>
        <v>100</v>
      </c>
      <c r="S146" s="4">
        <v>1</v>
      </c>
      <c r="T146" s="4">
        <v>1</v>
      </c>
      <c r="U146" s="155">
        <f t="shared" si="16"/>
        <v>100</v>
      </c>
      <c r="V146" s="4">
        <v>0</v>
      </c>
      <c r="W146" s="4">
        <v>0</v>
      </c>
      <c r="X146" s="155" t="e">
        <f t="shared" si="17"/>
        <v>#DIV/0!</v>
      </c>
      <c r="Y146" s="4">
        <v>21</v>
      </c>
      <c r="Z146" s="4">
        <v>5</v>
      </c>
      <c r="AA146" s="155">
        <f t="shared" si="18"/>
        <v>23.809523809523807</v>
      </c>
      <c r="AB146" s="4">
        <v>32</v>
      </c>
      <c r="AC146" s="4">
        <v>12</v>
      </c>
      <c r="AD146" s="155">
        <f t="shared" si="19"/>
        <v>37.5</v>
      </c>
      <c r="AE146" s="4">
        <v>0</v>
      </c>
      <c r="AF146" s="4">
        <v>0</v>
      </c>
      <c r="AG146" s="155" t="e">
        <f t="shared" si="20"/>
        <v>#DIV/0!</v>
      </c>
      <c r="AH146" s="4">
        <v>2</v>
      </c>
      <c r="AI146" s="6" t="s">
        <v>277</v>
      </c>
      <c r="AJ146" s="2" t="s">
        <v>234</v>
      </c>
      <c r="AK146" s="6" t="s">
        <v>278</v>
      </c>
      <c r="AL146" s="4">
        <v>38</v>
      </c>
      <c r="AM146" s="59">
        <v>44903.382052476853</v>
      </c>
      <c r="AN146" s="59" t="s">
        <v>411</v>
      </c>
      <c r="AO146" s="59" t="s">
        <v>271</v>
      </c>
      <c r="AP146" s="59" t="s">
        <v>751</v>
      </c>
      <c r="AQ146" s="98"/>
      <c r="AR146" s="98"/>
      <c r="AS146" s="98"/>
      <c r="AT146" s="98"/>
      <c r="AU146" s="98"/>
      <c r="AV146" s="98"/>
    </row>
    <row r="147" spans="1:48" ht="12" x14ac:dyDescent="0.2">
      <c r="A147" s="3">
        <v>411</v>
      </c>
      <c r="B147" s="2" t="s">
        <v>752</v>
      </c>
      <c r="C147" s="3" t="s">
        <v>753</v>
      </c>
      <c r="D147" s="3" t="s">
        <v>754</v>
      </c>
      <c r="E147" s="3" t="s">
        <v>1033</v>
      </c>
      <c r="F147" s="157" t="s">
        <v>1427</v>
      </c>
      <c r="G147" s="3" t="s">
        <v>730</v>
      </c>
      <c r="H147" s="3" t="s">
        <v>727</v>
      </c>
      <c r="I147" s="3" t="s">
        <v>202</v>
      </c>
      <c r="J147" s="3" t="s">
        <v>1044</v>
      </c>
      <c r="K147" s="59" t="s">
        <v>269</v>
      </c>
      <c r="L147" s="59" t="s">
        <v>255</v>
      </c>
      <c r="M147" s="4">
        <v>104</v>
      </c>
      <c r="N147" s="4">
        <v>75</v>
      </c>
      <c r="O147" s="155">
        <f t="shared" si="14"/>
        <v>72.115384615384613</v>
      </c>
      <c r="P147" s="4">
        <v>5</v>
      </c>
      <c r="Q147" s="4">
        <v>1</v>
      </c>
      <c r="R147" s="155">
        <f t="shared" si="15"/>
        <v>20</v>
      </c>
      <c r="S147" s="4">
        <v>0</v>
      </c>
      <c r="T147" s="4">
        <v>0</v>
      </c>
      <c r="U147" s="155" t="e">
        <f t="shared" si="16"/>
        <v>#DIV/0!</v>
      </c>
      <c r="V147" s="4">
        <v>3</v>
      </c>
      <c r="W147" s="4">
        <v>1</v>
      </c>
      <c r="X147" s="155">
        <f t="shared" si="17"/>
        <v>33.333333333333329</v>
      </c>
      <c r="Y147" s="4">
        <v>39</v>
      </c>
      <c r="Z147" s="4">
        <v>28</v>
      </c>
      <c r="AA147" s="155">
        <f t="shared" si="18"/>
        <v>71.794871794871796</v>
      </c>
      <c r="AB147" s="4">
        <v>18</v>
      </c>
      <c r="AC147" s="4">
        <v>18</v>
      </c>
      <c r="AD147" s="155">
        <f t="shared" si="19"/>
        <v>100</v>
      </c>
      <c r="AE147" s="4">
        <v>39</v>
      </c>
      <c r="AF147" s="4">
        <v>27</v>
      </c>
      <c r="AG147" s="155">
        <f t="shared" si="20"/>
        <v>69.230769230769226</v>
      </c>
      <c r="AH147" s="4">
        <v>10</v>
      </c>
      <c r="AI147" s="6" t="s">
        <v>277</v>
      </c>
      <c r="AJ147" s="2" t="s">
        <v>234</v>
      </c>
      <c r="AK147" s="6" t="s">
        <v>278</v>
      </c>
      <c r="AL147" s="4">
        <v>54</v>
      </c>
      <c r="AM147" s="59">
        <v>45028.099444641201</v>
      </c>
      <c r="AN147" s="59" t="s">
        <v>755</v>
      </c>
      <c r="AO147" s="59" t="s">
        <v>540</v>
      </c>
      <c r="AP147" s="59" t="s">
        <v>602</v>
      </c>
      <c r="AQ147" s="98"/>
      <c r="AR147" s="98"/>
      <c r="AS147" s="98"/>
      <c r="AT147" s="98"/>
      <c r="AU147" s="98"/>
      <c r="AV147" s="98"/>
    </row>
    <row r="148" spans="1:48" ht="12" x14ac:dyDescent="0.2">
      <c r="A148" s="3">
        <v>444</v>
      </c>
      <c r="B148" s="2" t="s">
        <v>756</v>
      </c>
      <c r="C148" s="3" t="s">
        <v>757</v>
      </c>
      <c r="D148" s="3" t="s">
        <v>758</v>
      </c>
      <c r="E148" s="3" t="s">
        <v>1469</v>
      </c>
      <c r="F148" s="158" t="s">
        <v>1470</v>
      </c>
      <c r="G148" s="3" t="s">
        <v>289</v>
      </c>
      <c r="H148" s="3" t="s">
        <v>727</v>
      </c>
      <c r="I148" s="3" t="s">
        <v>202</v>
      </c>
      <c r="J148" s="3" t="s">
        <v>1044</v>
      </c>
      <c r="K148" s="59" t="s">
        <v>269</v>
      </c>
      <c r="L148" s="59" t="s">
        <v>255</v>
      </c>
      <c r="M148" s="4">
        <v>82</v>
      </c>
      <c r="N148" s="4">
        <v>50</v>
      </c>
      <c r="O148" s="155">
        <f t="shared" si="14"/>
        <v>60.975609756097562</v>
      </c>
      <c r="P148" s="4">
        <v>5</v>
      </c>
      <c r="Q148" s="4">
        <v>4</v>
      </c>
      <c r="R148" s="155">
        <f t="shared" si="15"/>
        <v>80</v>
      </c>
      <c r="S148" s="4">
        <v>1</v>
      </c>
      <c r="T148" s="4">
        <v>1</v>
      </c>
      <c r="U148" s="155">
        <f t="shared" si="16"/>
        <v>100</v>
      </c>
      <c r="V148" s="4">
        <v>2</v>
      </c>
      <c r="W148" s="4">
        <v>2</v>
      </c>
      <c r="X148" s="155">
        <f t="shared" si="17"/>
        <v>100</v>
      </c>
      <c r="Y148" s="4">
        <v>30</v>
      </c>
      <c r="Z148" s="4">
        <v>21</v>
      </c>
      <c r="AA148" s="155">
        <f t="shared" si="18"/>
        <v>70</v>
      </c>
      <c r="AB148" s="4">
        <v>19</v>
      </c>
      <c r="AC148" s="4">
        <v>10</v>
      </c>
      <c r="AD148" s="155">
        <f t="shared" si="19"/>
        <v>52.631578947368418</v>
      </c>
      <c r="AE148" s="4">
        <v>25</v>
      </c>
      <c r="AF148" s="4">
        <v>12</v>
      </c>
      <c r="AG148" s="155">
        <f t="shared" si="20"/>
        <v>48</v>
      </c>
      <c r="AH148" s="4">
        <v>4</v>
      </c>
      <c r="AI148" s="6" t="s">
        <v>69</v>
      </c>
      <c r="AJ148" s="2" t="s">
        <v>234</v>
      </c>
      <c r="AK148" s="6" t="s">
        <v>278</v>
      </c>
      <c r="AL148" s="4">
        <v>48</v>
      </c>
      <c r="AM148" s="59">
        <v>45054.297022199076</v>
      </c>
      <c r="AN148" s="59" t="s">
        <v>340</v>
      </c>
      <c r="AO148" s="59" t="s">
        <v>71</v>
      </c>
      <c r="AP148" s="59" t="s">
        <v>759</v>
      </c>
      <c r="AQ148" s="98"/>
      <c r="AR148" s="98"/>
      <c r="AS148" s="98"/>
      <c r="AT148" s="98"/>
      <c r="AU148" s="98"/>
      <c r="AV148" s="98"/>
    </row>
    <row r="149" spans="1:48" ht="12" x14ac:dyDescent="0.2">
      <c r="A149" s="3">
        <v>450</v>
      </c>
      <c r="B149" s="2" t="s">
        <v>760</v>
      </c>
      <c r="C149" s="3" t="s">
        <v>761</v>
      </c>
      <c r="D149" s="3" t="s">
        <v>762</v>
      </c>
      <c r="E149" s="3" t="s">
        <v>1469</v>
      </c>
      <c r="F149" s="158" t="s">
        <v>1470</v>
      </c>
      <c r="G149" s="3" t="s">
        <v>289</v>
      </c>
      <c r="H149" s="3" t="s">
        <v>727</v>
      </c>
      <c r="I149" s="3" t="s">
        <v>202</v>
      </c>
      <c r="J149" s="3" t="s">
        <v>1044</v>
      </c>
      <c r="K149" s="59" t="s">
        <v>269</v>
      </c>
      <c r="L149" s="59" t="s">
        <v>255</v>
      </c>
      <c r="M149" s="4">
        <v>86</v>
      </c>
      <c r="N149" s="4">
        <v>52</v>
      </c>
      <c r="O149" s="155">
        <f t="shared" si="14"/>
        <v>60.465116279069761</v>
      </c>
      <c r="P149" s="4">
        <v>9</v>
      </c>
      <c r="Q149" s="4">
        <v>3</v>
      </c>
      <c r="R149" s="155">
        <f t="shared" si="15"/>
        <v>33.333333333333329</v>
      </c>
      <c r="S149" s="4">
        <v>0</v>
      </c>
      <c r="T149" s="4">
        <v>0</v>
      </c>
      <c r="U149" s="155" t="e">
        <f t="shared" si="16"/>
        <v>#DIV/0!</v>
      </c>
      <c r="V149" s="4">
        <v>7</v>
      </c>
      <c r="W149" s="4">
        <v>3</v>
      </c>
      <c r="X149" s="155">
        <f t="shared" si="17"/>
        <v>42.857142857142854</v>
      </c>
      <c r="Y149" s="4">
        <v>22</v>
      </c>
      <c r="Z149" s="4">
        <v>20</v>
      </c>
      <c r="AA149" s="155">
        <f t="shared" si="18"/>
        <v>90.909090909090907</v>
      </c>
      <c r="AB149" s="4">
        <v>30</v>
      </c>
      <c r="AC149" s="4">
        <v>8</v>
      </c>
      <c r="AD149" s="155">
        <f t="shared" si="19"/>
        <v>26.666666666666668</v>
      </c>
      <c r="AE149" s="4">
        <v>18</v>
      </c>
      <c r="AF149" s="4">
        <v>18</v>
      </c>
      <c r="AG149" s="155">
        <f t="shared" si="20"/>
        <v>100</v>
      </c>
      <c r="AH149" s="4" t="s">
        <v>69</v>
      </c>
      <c r="AI149" s="6" t="s">
        <v>69</v>
      </c>
      <c r="AJ149" s="2" t="s">
        <v>234</v>
      </c>
      <c r="AK149" s="6" t="s">
        <v>278</v>
      </c>
      <c r="AL149" s="4">
        <v>48</v>
      </c>
      <c r="AM149" s="59">
        <v>45056.321447962961</v>
      </c>
      <c r="AN149" s="59" t="s">
        <v>763</v>
      </c>
      <c r="AO149" s="59" t="s">
        <v>71</v>
      </c>
      <c r="AP149" s="59" t="s">
        <v>71</v>
      </c>
      <c r="AQ149" s="98"/>
      <c r="AR149" s="98"/>
      <c r="AS149" s="98"/>
      <c r="AT149" s="98"/>
      <c r="AU149" s="98"/>
      <c r="AV149" s="98"/>
    </row>
    <row r="150" spans="1:48" ht="12" x14ac:dyDescent="0.2">
      <c r="A150" s="3">
        <v>423</v>
      </c>
      <c r="B150" s="2" t="s">
        <v>764</v>
      </c>
      <c r="C150" s="3" t="s">
        <v>765</v>
      </c>
      <c r="D150" s="3" t="s">
        <v>766</v>
      </c>
      <c r="E150" s="3" t="s">
        <v>1033</v>
      </c>
      <c r="F150" s="3" t="s">
        <v>767</v>
      </c>
      <c r="G150" s="3" t="s">
        <v>767</v>
      </c>
      <c r="H150" s="3" t="s">
        <v>727</v>
      </c>
      <c r="I150" s="3" t="s">
        <v>202</v>
      </c>
      <c r="J150" s="3" t="s">
        <v>1045</v>
      </c>
      <c r="K150" s="59" t="s">
        <v>269</v>
      </c>
      <c r="L150" s="59" t="s">
        <v>255</v>
      </c>
      <c r="M150" s="4">
        <v>211</v>
      </c>
      <c r="N150" s="4">
        <v>118</v>
      </c>
      <c r="O150" s="155">
        <f t="shared" si="14"/>
        <v>55.924170616113742</v>
      </c>
      <c r="P150" s="4">
        <v>14</v>
      </c>
      <c r="Q150" s="4">
        <v>11</v>
      </c>
      <c r="R150" s="155">
        <f t="shared" si="15"/>
        <v>78.571428571428569</v>
      </c>
      <c r="S150" s="4">
        <v>1</v>
      </c>
      <c r="T150" s="4">
        <v>1</v>
      </c>
      <c r="U150" s="155">
        <f t="shared" si="16"/>
        <v>100</v>
      </c>
      <c r="V150" s="4">
        <v>2</v>
      </c>
      <c r="W150" s="4">
        <v>1</v>
      </c>
      <c r="X150" s="155">
        <f t="shared" si="17"/>
        <v>50</v>
      </c>
      <c r="Y150" s="4">
        <v>67</v>
      </c>
      <c r="Z150" s="4">
        <v>41</v>
      </c>
      <c r="AA150" s="155">
        <f t="shared" si="18"/>
        <v>61.194029850746269</v>
      </c>
      <c r="AB150" s="4">
        <v>53</v>
      </c>
      <c r="AC150" s="4">
        <v>23</v>
      </c>
      <c r="AD150" s="155">
        <f t="shared" si="19"/>
        <v>43.39622641509434</v>
      </c>
      <c r="AE150" s="4">
        <v>74</v>
      </c>
      <c r="AF150" s="4">
        <v>41</v>
      </c>
      <c r="AG150" s="155">
        <f t="shared" si="20"/>
        <v>55.405405405405403</v>
      </c>
      <c r="AH150" s="4">
        <v>0</v>
      </c>
      <c r="AI150" s="6" t="s">
        <v>277</v>
      </c>
      <c r="AJ150" s="2" t="s">
        <v>234</v>
      </c>
      <c r="AK150" s="6" t="s">
        <v>278</v>
      </c>
      <c r="AL150" s="4">
        <v>82</v>
      </c>
      <c r="AM150" s="59">
        <v>45034.350632870373</v>
      </c>
      <c r="AN150" s="59" t="s">
        <v>340</v>
      </c>
      <c r="AO150" s="59" t="s">
        <v>646</v>
      </c>
      <c r="AP150" s="59" t="s">
        <v>768</v>
      </c>
      <c r="AQ150" s="98"/>
      <c r="AR150" s="98"/>
      <c r="AS150" s="98"/>
      <c r="AT150" s="98"/>
      <c r="AU150" s="98"/>
      <c r="AV150" s="98"/>
    </row>
    <row r="151" spans="1:48" ht="12" x14ac:dyDescent="0.2">
      <c r="A151" s="3">
        <v>241</v>
      </c>
      <c r="B151" s="2" t="s">
        <v>769</v>
      </c>
      <c r="C151" s="3" t="s">
        <v>770</v>
      </c>
      <c r="D151" s="3" t="s">
        <v>771</v>
      </c>
      <c r="E151" s="3" t="s">
        <v>1034</v>
      </c>
      <c r="F151" s="3" t="s">
        <v>772</v>
      </c>
      <c r="G151" s="3" t="s">
        <v>289</v>
      </c>
      <c r="H151" s="3" t="s">
        <v>727</v>
      </c>
      <c r="I151" s="3" t="s">
        <v>202</v>
      </c>
      <c r="J151" s="3" t="s">
        <v>1040</v>
      </c>
      <c r="K151" s="59" t="s">
        <v>269</v>
      </c>
      <c r="L151" s="59" t="s">
        <v>255</v>
      </c>
      <c r="M151" s="4">
        <v>299</v>
      </c>
      <c r="N151" s="4">
        <v>133</v>
      </c>
      <c r="O151" s="155">
        <f t="shared" si="14"/>
        <v>44.481605351170565</v>
      </c>
      <c r="P151" s="4">
        <v>0</v>
      </c>
      <c r="Q151" s="4">
        <v>0</v>
      </c>
      <c r="R151" s="155" t="e">
        <f t="shared" si="15"/>
        <v>#DIV/0!</v>
      </c>
      <c r="S151" s="4">
        <v>4</v>
      </c>
      <c r="T151" s="4">
        <v>4</v>
      </c>
      <c r="U151" s="155">
        <f t="shared" si="16"/>
        <v>100</v>
      </c>
      <c r="V151" s="4">
        <v>10</v>
      </c>
      <c r="W151" s="4">
        <v>9</v>
      </c>
      <c r="X151" s="155">
        <f t="shared" si="17"/>
        <v>90</v>
      </c>
      <c r="Y151" s="4">
        <v>129</v>
      </c>
      <c r="Z151" s="4">
        <v>59</v>
      </c>
      <c r="AA151" s="155">
        <f t="shared" si="18"/>
        <v>45.736434108527128</v>
      </c>
      <c r="AB151" s="4">
        <v>57</v>
      </c>
      <c r="AC151" s="4">
        <v>19</v>
      </c>
      <c r="AD151" s="155">
        <f t="shared" si="19"/>
        <v>33.333333333333329</v>
      </c>
      <c r="AE151" s="4">
        <v>99</v>
      </c>
      <c r="AF151" s="4">
        <v>42</v>
      </c>
      <c r="AG151" s="155">
        <f t="shared" si="20"/>
        <v>42.424242424242422</v>
      </c>
      <c r="AH151" s="4">
        <v>0</v>
      </c>
      <c r="AI151" s="6" t="s">
        <v>313</v>
      </c>
      <c r="AJ151" s="2" t="s">
        <v>234</v>
      </c>
      <c r="AK151" s="6" t="s">
        <v>278</v>
      </c>
      <c r="AL151" s="4">
        <v>118</v>
      </c>
      <c r="AM151" s="59">
        <v>44984.308135671294</v>
      </c>
      <c r="AN151" s="59" t="s">
        <v>332</v>
      </c>
      <c r="AO151" s="59" t="s">
        <v>304</v>
      </c>
      <c r="AP151" s="59" t="s">
        <v>351</v>
      </c>
      <c r="AQ151" s="98"/>
      <c r="AR151" s="98"/>
      <c r="AS151" s="98"/>
      <c r="AT151" s="98"/>
      <c r="AU151" s="98"/>
      <c r="AV151" s="98"/>
    </row>
    <row r="152" spans="1:48" ht="12" x14ac:dyDescent="0.2">
      <c r="A152" s="3">
        <v>15</v>
      </c>
      <c r="B152" s="2" t="s">
        <v>773</v>
      </c>
      <c r="C152" s="3" t="s">
        <v>774</v>
      </c>
      <c r="D152" s="3" t="s">
        <v>775</v>
      </c>
      <c r="E152" s="3" t="s">
        <v>1033</v>
      </c>
      <c r="F152" s="3" t="s">
        <v>767</v>
      </c>
      <c r="G152" s="3" t="s">
        <v>767</v>
      </c>
      <c r="H152" s="3" t="s">
        <v>727</v>
      </c>
      <c r="I152" s="3" t="s">
        <v>202</v>
      </c>
      <c r="J152" s="3" t="s">
        <v>1045</v>
      </c>
      <c r="K152" s="59" t="s">
        <v>269</v>
      </c>
      <c r="L152" s="59" t="s">
        <v>255</v>
      </c>
      <c r="M152" s="4">
        <v>70</v>
      </c>
      <c r="N152" s="4">
        <v>21</v>
      </c>
      <c r="O152" s="155">
        <f t="shared" si="14"/>
        <v>30</v>
      </c>
      <c r="P152" s="4">
        <v>3</v>
      </c>
      <c r="Q152" s="4">
        <v>2</v>
      </c>
      <c r="R152" s="155">
        <f t="shared" si="15"/>
        <v>66.666666666666657</v>
      </c>
      <c r="S152" s="4">
        <v>1</v>
      </c>
      <c r="T152" s="4">
        <v>0</v>
      </c>
      <c r="U152" s="155">
        <f t="shared" si="16"/>
        <v>0</v>
      </c>
      <c r="V152" s="4">
        <v>2</v>
      </c>
      <c r="W152" s="4">
        <v>0</v>
      </c>
      <c r="X152" s="155">
        <f t="shared" si="17"/>
        <v>0</v>
      </c>
      <c r="Y152" s="4">
        <v>29</v>
      </c>
      <c r="Z152" s="4">
        <v>7</v>
      </c>
      <c r="AA152" s="155">
        <f t="shared" si="18"/>
        <v>24.137931034482758</v>
      </c>
      <c r="AB152" s="4">
        <v>13</v>
      </c>
      <c r="AC152" s="4">
        <v>4</v>
      </c>
      <c r="AD152" s="155">
        <f t="shared" si="19"/>
        <v>30.76923076923077</v>
      </c>
      <c r="AE152" s="4">
        <v>22</v>
      </c>
      <c r="AF152" s="4">
        <v>8</v>
      </c>
      <c r="AG152" s="155">
        <f t="shared" si="20"/>
        <v>36.363636363636367</v>
      </c>
      <c r="AH152" s="4">
        <v>2</v>
      </c>
      <c r="AI152" s="6" t="s">
        <v>277</v>
      </c>
      <c r="AJ152" s="2" t="s">
        <v>234</v>
      </c>
      <c r="AK152" s="6" t="s">
        <v>278</v>
      </c>
      <c r="AL152" s="4">
        <v>31</v>
      </c>
      <c r="AM152" s="59">
        <v>44873.228712083335</v>
      </c>
      <c r="AN152" s="59" t="s">
        <v>544</v>
      </c>
      <c r="AO152" s="59" t="s">
        <v>776</v>
      </c>
      <c r="AP152" s="59" t="s">
        <v>467</v>
      </c>
      <c r="AQ152" s="98"/>
      <c r="AR152" s="98"/>
      <c r="AS152" s="98"/>
      <c r="AT152" s="98"/>
      <c r="AU152" s="98"/>
      <c r="AV152" s="98"/>
    </row>
    <row r="153" spans="1:48" ht="12" x14ac:dyDescent="0.2">
      <c r="A153" s="3">
        <v>373</v>
      </c>
      <c r="B153" s="2" t="s">
        <v>777</v>
      </c>
      <c r="C153" s="3" t="s">
        <v>778</v>
      </c>
      <c r="D153" s="3" t="s">
        <v>779</v>
      </c>
      <c r="E153" s="3" t="s">
        <v>1035</v>
      </c>
      <c r="F153" s="3" t="s">
        <v>780</v>
      </c>
      <c r="G153" s="3" t="s">
        <v>780</v>
      </c>
      <c r="H153" s="3" t="s">
        <v>268</v>
      </c>
      <c r="I153" s="3" t="s">
        <v>205</v>
      </c>
      <c r="J153" s="3" t="s">
        <v>1040</v>
      </c>
      <c r="K153" s="59" t="s">
        <v>269</v>
      </c>
      <c r="L153" s="59" t="s">
        <v>256</v>
      </c>
      <c r="M153" s="4">
        <v>27</v>
      </c>
      <c r="N153" s="4">
        <v>23</v>
      </c>
      <c r="O153" s="155">
        <f t="shared" si="14"/>
        <v>85.18518518518519</v>
      </c>
      <c r="P153" s="4">
        <v>1</v>
      </c>
      <c r="Q153" s="4">
        <v>1</v>
      </c>
      <c r="R153" s="155">
        <f t="shared" si="15"/>
        <v>100</v>
      </c>
      <c r="S153" s="4">
        <v>2</v>
      </c>
      <c r="T153" s="4">
        <v>1</v>
      </c>
      <c r="U153" s="155">
        <f t="shared" si="16"/>
        <v>50</v>
      </c>
      <c r="V153" s="4">
        <v>0</v>
      </c>
      <c r="W153" s="4">
        <v>0</v>
      </c>
      <c r="X153" s="155" t="e">
        <f t="shared" si="17"/>
        <v>#DIV/0!</v>
      </c>
      <c r="Y153" s="4">
        <v>20</v>
      </c>
      <c r="Z153" s="4">
        <v>18</v>
      </c>
      <c r="AA153" s="155">
        <f t="shared" si="18"/>
        <v>90</v>
      </c>
      <c r="AB153" s="4">
        <v>4</v>
      </c>
      <c r="AC153" s="4">
        <v>3</v>
      </c>
      <c r="AD153" s="155">
        <f t="shared" si="19"/>
        <v>75</v>
      </c>
      <c r="AE153" s="4">
        <v>0</v>
      </c>
      <c r="AF153" s="4">
        <v>0</v>
      </c>
      <c r="AG153" s="155" t="e">
        <f t="shared" si="20"/>
        <v>#DIV/0!</v>
      </c>
      <c r="AH153" s="4">
        <v>0</v>
      </c>
      <c r="AI153" s="6" t="s">
        <v>277</v>
      </c>
      <c r="AJ153" s="2" t="s">
        <v>234</v>
      </c>
      <c r="AK153" s="6" t="s">
        <v>270</v>
      </c>
      <c r="AL153" s="4">
        <v>10</v>
      </c>
      <c r="AM153" s="59">
        <v>45001.292627337963</v>
      </c>
      <c r="AN153" s="59" t="s">
        <v>781</v>
      </c>
      <c r="AO153" s="59" t="s">
        <v>742</v>
      </c>
      <c r="AP153" s="59" t="s">
        <v>467</v>
      </c>
      <c r="AQ153" s="98"/>
      <c r="AR153" s="98"/>
      <c r="AS153" s="98"/>
      <c r="AT153" s="98"/>
      <c r="AU153" s="98"/>
      <c r="AV153" s="98"/>
    </row>
    <row r="154" spans="1:48" ht="12" x14ac:dyDescent="0.2">
      <c r="A154" s="3">
        <v>239</v>
      </c>
      <c r="B154" s="2" t="s">
        <v>782</v>
      </c>
      <c r="C154" s="3" t="s">
        <v>783</v>
      </c>
      <c r="D154" s="3" t="s">
        <v>784</v>
      </c>
      <c r="E154" s="3" t="s">
        <v>1035</v>
      </c>
      <c r="F154" s="3" t="s">
        <v>780</v>
      </c>
      <c r="G154" s="3" t="s">
        <v>780</v>
      </c>
      <c r="H154" s="3" t="s">
        <v>268</v>
      </c>
      <c r="I154" s="3" t="s">
        <v>205</v>
      </c>
      <c r="J154" s="3" t="s">
        <v>1040</v>
      </c>
      <c r="K154" s="59" t="s">
        <v>269</v>
      </c>
      <c r="L154" s="59" t="s">
        <v>256</v>
      </c>
      <c r="M154" s="4">
        <v>17</v>
      </c>
      <c r="N154" s="4">
        <v>13</v>
      </c>
      <c r="O154" s="155">
        <f t="shared" si="14"/>
        <v>76.470588235294116</v>
      </c>
      <c r="P154" s="4">
        <v>1</v>
      </c>
      <c r="Q154" s="4">
        <v>1</v>
      </c>
      <c r="R154" s="155">
        <f t="shared" si="15"/>
        <v>100</v>
      </c>
      <c r="S154" s="4">
        <v>0</v>
      </c>
      <c r="T154" s="4">
        <v>0</v>
      </c>
      <c r="U154" s="155" t="e">
        <f t="shared" si="16"/>
        <v>#DIV/0!</v>
      </c>
      <c r="V154" s="4">
        <v>2</v>
      </c>
      <c r="W154" s="4">
        <v>2</v>
      </c>
      <c r="X154" s="155">
        <f t="shared" si="17"/>
        <v>100</v>
      </c>
      <c r="Y154" s="4">
        <v>6</v>
      </c>
      <c r="Z154" s="4">
        <v>4</v>
      </c>
      <c r="AA154" s="155">
        <f t="shared" si="18"/>
        <v>66.666666666666657</v>
      </c>
      <c r="AB154" s="4">
        <v>0</v>
      </c>
      <c r="AC154" s="4">
        <v>0</v>
      </c>
      <c r="AD154" s="155" t="e">
        <f t="shared" si="19"/>
        <v>#DIV/0!</v>
      </c>
      <c r="AE154" s="4">
        <v>8</v>
      </c>
      <c r="AF154" s="4">
        <v>6</v>
      </c>
      <c r="AG154" s="155">
        <f t="shared" si="20"/>
        <v>75</v>
      </c>
      <c r="AH154" s="4">
        <v>4</v>
      </c>
      <c r="AI154" s="6" t="s">
        <v>277</v>
      </c>
      <c r="AJ154" s="2" t="s">
        <v>234</v>
      </c>
      <c r="AK154" s="6" t="s">
        <v>314</v>
      </c>
      <c r="AL154" s="4" t="s">
        <v>69</v>
      </c>
      <c r="AM154" s="59">
        <v>44984.290822372684</v>
      </c>
      <c r="AN154" s="59" t="s">
        <v>332</v>
      </c>
      <c r="AO154" s="59" t="s">
        <v>271</v>
      </c>
      <c r="AP154" s="59" t="s">
        <v>271</v>
      </c>
      <c r="AQ154" s="98"/>
      <c r="AR154" s="98"/>
      <c r="AS154" s="98"/>
      <c r="AT154" s="98"/>
      <c r="AU154" s="98"/>
      <c r="AV154" s="98"/>
    </row>
    <row r="155" spans="1:48" ht="12" x14ac:dyDescent="0.2">
      <c r="A155" s="3">
        <v>477</v>
      </c>
      <c r="B155" s="2" t="s">
        <v>785</v>
      </c>
      <c r="C155" s="3" t="s">
        <v>786</v>
      </c>
      <c r="D155" s="3" t="s">
        <v>787</v>
      </c>
      <c r="E155" s="3" t="s">
        <v>1036</v>
      </c>
      <c r="F155" s="3" t="s">
        <v>788</v>
      </c>
      <c r="G155" s="157" t="s">
        <v>788</v>
      </c>
      <c r="H155" s="3" t="s">
        <v>789</v>
      </c>
      <c r="I155" s="3" t="s">
        <v>204</v>
      </c>
      <c r="J155" s="3" t="s">
        <v>1045</v>
      </c>
      <c r="K155" s="59" t="s">
        <v>269</v>
      </c>
      <c r="L155" s="59" t="s">
        <v>256</v>
      </c>
      <c r="M155" s="4">
        <v>71</v>
      </c>
      <c r="N155" s="4">
        <v>52</v>
      </c>
      <c r="O155" s="155">
        <f t="shared" si="14"/>
        <v>73.239436619718319</v>
      </c>
      <c r="P155" s="4">
        <v>5</v>
      </c>
      <c r="Q155" s="4">
        <v>4</v>
      </c>
      <c r="R155" s="155">
        <f t="shared" si="15"/>
        <v>80</v>
      </c>
      <c r="S155" s="4">
        <v>0</v>
      </c>
      <c r="T155" s="4">
        <v>0</v>
      </c>
      <c r="U155" s="155" t="e">
        <f t="shared" si="16"/>
        <v>#DIV/0!</v>
      </c>
      <c r="V155" s="4">
        <v>0</v>
      </c>
      <c r="W155" s="4">
        <v>0</v>
      </c>
      <c r="X155" s="155" t="e">
        <f t="shared" si="17"/>
        <v>#DIV/0!</v>
      </c>
      <c r="Y155" s="4">
        <v>25</v>
      </c>
      <c r="Z155" s="4">
        <v>18</v>
      </c>
      <c r="AA155" s="155">
        <f t="shared" si="18"/>
        <v>72</v>
      </c>
      <c r="AB155" s="4">
        <v>21</v>
      </c>
      <c r="AC155" s="4">
        <v>16</v>
      </c>
      <c r="AD155" s="155">
        <f t="shared" si="19"/>
        <v>76.19047619047619</v>
      </c>
      <c r="AE155" s="4">
        <v>20</v>
      </c>
      <c r="AF155" s="4">
        <v>14</v>
      </c>
      <c r="AG155" s="155">
        <f t="shared" si="20"/>
        <v>70</v>
      </c>
      <c r="AH155" s="4">
        <v>10</v>
      </c>
      <c r="AI155" s="6" t="s">
        <v>69</v>
      </c>
      <c r="AJ155" s="2" t="s">
        <v>234</v>
      </c>
      <c r="AK155" s="6" t="s">
        <v>278</v>
      </c>
      <c r="AL155" s="4">
        <v>28</v>
      </c>
      <c r="AM155" s="59">
        <v>45067.119009953705</v>
      </c>
      <c r="AN155" s="59" t="s">
        <v>531</v>
      </c>
      <c r="AO155" s="59" t="s">
        <v>540</v>
      </c>
      <c r="AP155" s="59" t="s">
        <v>526</v>
      </c>
      <c r="AQ155" s="98"/>
      <c r="AR155" s="98"/>
      <c r="AS155" s="98"/>
      <c r="AT155" s="98"/>
      <c r="AU155" s="98"/>
      <c r="AV155" s="98"/>
    </row>
    <row r="156" spans="1:48" ht="12" x14ac:dyDescent="0.2">
      <c r="A156" s="3">
        <v>434</v>
      </c>
      <c r="B156" s="2" t="s">
        <v>790</v>
      </c>
      <c r="C156" s="3" t="s">
        <v>791</v>
      </c>
      <c r="D156" s="3" t="s">
        <v>792</v>
      </c>
      <c r="E156" s="3" t="s">
        <v>1037</v>
      </c>
      <c r="F156" s="3" t="s">
        <v>793</v>
      </c>
      <c r="G156" s="3" t="s">
        <v>793</v>
      </c>
      <c r="H156" s="3" t="s">
        <v>789</v>
      </c>
      <c r="I156" s="3" t="s">
        <v>204</v>
      </c>
      <c r="J156" s="3" t="s">
        <v>1045</v>
      </c>
      <c r="K156" s="59" t="s">
        <v>269</v>
      </c>
      <c r="L156" s="59" t="s">
        <v>256</v>
      </c>
      <c r="M156" s="4">
        <v>107</v>
      </c>
      <c r="N156" s="4">
        <v>78</v>
      </c>
      <c r="O156" s="155">
        <f t="shared" si="14"/>
        <v>72.89719626168224</v>
      </c>
      <c r="P156" s="4">
        <v>5</v>
      </c>
      <c r="Q156" s="4">
        <v>4</v>
      </c>
      <c r="R156" s="155">
        <f t="shared" si="15"/>
        <v>80</v>
      </c>
      <c r="S156" s="4">
        <v>0</v>
      </c>
      <c r="T156" s="4">
        <v>0</v>
      </c>
      <c r="U156" s="155" t="e">
        <f t="shared" si="16"/>
        <v>#DIV/0!</v>
      </c>
      <c r="V156" s="4">
        <v>6</v>
      </c>
      <c r="W156" s="4">
        <v>4</v>
      </c>
      <c r="X156" s="155">
        <f t="shared" si="17"/>
        <v>66.666666666666657</v>
      </c>
      <c r="Y156" s="4">
        <v>40</v>
      </c>
      <c r="Z156" s="4">
        <v>33</v>
      </c>
      <c r="AA156" s="155">
        <f t="shared" si="18"/>
        <v>82.5</v>
      </c>
      <c r="AB156" s="4">
        <v>30</v>
      </c>
      <c r="AC156" s="4">
        <v>22</v>
      </c>
      <c r="AD156" s="155">
        <f t="shared" si="19"/>
        <v>73.333333333333329</v>
      </c>
      <c r="AE156" s="4">
        <v>26</v>
      </c>
      <c r="AF156" s="4">
        <v>15</v>
      </c>
      <c r="AG156" s="155">
        <f t="shared" si="20"/>
        <v>57.692307692307686</v>
      </c>
      <c r="AH156" s="4">
        <v>4</v>
      </c>
      <c r="AI156" s="6" t="s">
        <v>277</v>
      </c>
      <c r="AJ156" s="2" t="s">
        <v>234</v>
      </c>
      <c r="AK156" s="6" t="s">
        <v>278</v>
      </c>
      <c r="AL156" s="4">
        <v>75</v>
      </c>
      <c r="AM156" s="59">
        <v>45041.227554074074</v>
      </c>
      <c r="AN156" s="59" t="s">
        <v>794</v>
      </c>
      <c r="AO156" s="59" t="s">
        <v>271</v>
      </c>
      <c r="AP156" s="59" t="s">
        <v>467</v>
      </c>
      <c r="AQ156" s="98"/>
      <c r="AR156" s="98"/>
      <c r="AS156" s="98"/>
      <c r="AT156" s="98"/>
      <c r="AU156" s="98"/>
      <c r="AV156" s="98"/>
    </row>
    <row r="157" spans="1:48" ht="12" x14ac:dyDescent="0.2">
      <c r="A157" s="3">
        <v>227</v>
      </c>
      <c r="B157" s="2" t="s">
        <v>795</v>
      </c>
      <c r="C157" s="3" t="s">
        <v>796</v>
      </c>
      <c r="D157" s="3" t="s">
        <v>797</v>
      </c>
      <c r="E157" s="3" t="s">
        <v>1035</v>
      </c>
      <c r="F157" s="3" t="s">
        <v>780</v>
      </c>
      <c r="G157" s="3" t="s">
        <v>780</v>
      </c>
      <c r="H157" s="3" t="s">
        <v>268</v>
      </c>
      <c r="I157" s="3" t="s">
        <v>205</v>
      </c>
      <c r="J157" s="3" t="s">
        <v>1040</v>
      </c>
      <c r="K157" s="59" t="s">
        <v>269</v>
      </c>
      <c r="L157" s="59" t="s">
        <v>256</v>
      </c>
      <c r="M157" s="4">
        <v>44</v>
      </c>
      <c r="N157" s="4">
        <v>32</v>
      </c>
      <c r="O157" s="155">
        <f t="shared" si="14"/>
        <v>72.727272727272734</v>
      </c>
      <c r="P157" s="4">
        <v>4</v>
      </c>
      <c r="Q157" s="4">
        <v>2</v>
      </c>
      <c r="R157" s="155">
        <f t="shared" si="15"/>
        <v>50</v>
      </c>
      <c r="S157" s="4">
        <v>1</v>
      </c>
      <c r="T157" s="4">
        <v>1</v>
      </c>
      <c r="U157" s="155">
        <f t="shared" si="16"/>
        <v>100</v>
      </c>
      <c r="V157" s="4">
        <v>4</v>
      </c>
      <c r="W157" s="4">
        <v>1</v>
      </c>
      <c r="X157" s="155">
        <f t="shared" si="17"/>
        <v>25</v>
      </c>
      <c r="Y157" s="4">
        <v>11</v>
      </c>
      <c r="Z157" s="4">
        <v>8</v>
      </c>
      <c r="AA157" s="155">
        <f t="shared" si="18"/>
        <v>72.727272727272734</v>
      </c>
      <c r="AB157" s="4">
        <v>7</v>
      </c>
      <c r="AC157" s="4">
        <v>7</v>
      </c>
      <c r="AD157" s="155">
        <f t="shared" si="19"/>
        <v>100</v>
      </c>
      <c r="AE157" s="4">
        <v>17</v>
      </c>
      <c r="AF157" s="4">
        <v>13</v>
      </c>
      <c r="AG157" s="155">
        <f t="shared" si="20"/>
        <v>76.470588235294116</v>
      </c>
      <c r="AH157" s="4" t="s">
        <v>69</v>
      </c>
      <c r="AI157" s="6" t="s">
        <v>277</v>
      </c>
      <c r="AJ157" s="2" t="s">
        <v>234</v>
      </c>
      <c r="AK157" s="6" t="s">
        <v>278</v>
      </c>
      <c r="AL157" s="4">
        <v>21</v>
      </c>
      <c r="AM157" s="59">
        <v>44984.323618495371</v>
      </c>
      <c r="AN157" s="59" t="s">
        <v>332</v>
      </c>
      <c r="AO157" s="59" t="s">
        <v>74</v>
      </c>
      <c r="AP157" s="59" t="s">
        <v>798</v>
      </c>
      <c r="AQ157" s="98"/>
      <c r="AR157" s="98"/>
      <c r="AS157" s="98"/>
      <c r="AT157" s="98"/>
      <c r="AU157" s="98"/>
      <c r="AV157" s="98"/>
    </row>
    <row r="158" spans="1:48" ht="12" x14ac:dyDescent="0.2">
      <c r="A158" s="3">
        <v>416</v>
      </c>
      <c r="B158" s="2" t="s">
        <v>799</v>
      </c>
      <c r="C158" s="3" t="s">
        <v>800</v>
      </c>
      <c r="D158" s="3" t="s">
        <v>801</v>
      </c>
      <c r="E158" s="3" t="s">
        <v>1036</v>
      </c>
      <c r="F158" s="3" t="s">
        <v>788</v>
      </c>
      <c r="G158" s="3" t="s">
        <v>788</v>
      </c>
      <c r="H158" s="3" t="s">
        <v>789</v>
      </c>
      <c r="I158" s="3" t="s">
        <v>204</v>
      </c>
      <c r="J158" s="3" t="s">
        <v>1045</v>
      </c>
      <c r="K158" s="59" t="s">
        <v>269</v>
      </c>
      <c r="L158" s="59" t="s">
        <v>256</v>
      </c>
      <c r="M158" s="4">
        <v>77</v>
      </c>
      <c r="N158" s="4">
        <v>49</v>
      </c>
      <c r="O158" s="155">
        <f t="shared" si="14"/>
        <v>63.636363636363633</v>
      </c>
      <c r="P158" s="4">
        <v>5</v>
      </c>
      <c r="Q158" s="4">
        <v>5</v>
      </c>
      <c r="R158" s="155">
        <f t="shared" si="15"/>
        <v>100</v>
      </c>
      <c r="S158" s="4">
        <v>1</v>
      </c>
      <c r="T158" s="4">
        <v>1</v>
      </c>
      <c r="U158" s="155">
        <f t="shared" si="16"/>
        <v>100</v>
      </c>
      <c r="V158" s="4">
        <v>2</v>
      </c>
      <c r="W158" s="4">
        <v>0</v>
      </c>
      <c r="X158" s="155">
        <f t="shared" si="17"/>
        <v>0</v>
      </c>
      <c r="Y158" s="4">
        <v>21</v>
      </c>
      <c r="Z158" s="4">
        <v>13</v>
      </c>
      <c r="AA158" s="155">
        <f t="shared" si="18"/>
        <v>61.904761904761905</v>
      </c>
      <c r="AB158" s="4">
        <v>24</v>
      </c>
      <c r="AC158" s="4">
        <v>12</v>
      </c>
      <c r="AD158" s="155">
        <f t="shared" si="19"/>
        <v>50</v>
      </c>
      <c r="AE158" s="4">
        <v>24</v>
      </c>
      <c r="AF158" s="4">
        <v>18</v>
      </c>
      <c r="AG158" s="155">
        <f t="shared" si="20"/>
        <v>75</v>
      </c>
      <c r="AH158" s="4">
        <v>10</v>
      </c>
      <c r="AI158" s="6" t="s">
        <v>277</v>
      </c>
      <c r="AJ158" s="2" t="s">
        <v>234</v>
      </c>
      <c r="AK158" s="6" t="s">
        <v>278</v>
      </c>
      <c r="AL158" s="4">
        <v>44</v>
      </c>
      <c r="AM158" s="59">
        <v>45030.108510752318</v>
      </c>
      <c r="AN158" s="59" t="s">
        <v>99</v>
      </c>
      <c r="AO158" s="59" t="s">
        <v>540</v>
      </c>
      <c r="AP158" s="59" t="s">
        <v>319</v>
      </c>
      <c r="AQ158" s="98"/>
      <c r="AR158" s="98"/>
      <c r="AS158" s="98"/>
      <c r="AT158" s="98"/>
      <c r="AU158" s="98"/>
      <c r="AV158" s="98"/>
    </row>
    <row r="159" spans="1:48" ht="12" x14ac:dyDescent="0.2">
      <c r="A159" s="3">
        <v>256</v>
      </c>
      <c r="B159" s="2" t="s">
        <v>802</v>
      </c>
      <c r="C159" s="3" t="s">
        <v>803</v>
      </c>
      <c r="D159" s="3" t="s">
        <v>804</v>
      </c>
      <c r="E159" s="3" t="s">
        <v>1038</v>
      </c>
      <c r="F159" s="3" t="s">
        <v>805</v>
      </c>
      <c r="G159" s="3" t="s">
        <v>805</v>
      </c>
      <c r="H159" s="3" t="s">
        <v>268</v>
      </c>
      <c r="I159" s="3" t="s">
        <v>205</v>
      </c>
      <c r="J159" s="3" t="s">
        <v>1040</v>
      </c>
      <c r="K159" s="59" t="s">
        <v>269</v>
      </c>
      <c r="L159" s="59" t="s">
        <v>256</v>
      </c>
      <c r="M159" s="4">
        <v>86</v>
      </c>
      <c r="N159" s="4">
        <v>54</v>
      </c>
      <c r="O159" s="155">
        <f t="shared" si="14"/>
        <v>62.790697674418603</v>
      </c>
      <c r="P159" s="4">
        <v>9</v>
      </c>
      <c r="Q159" s="4">
        <v>2</v>
      </c>
      <c r="R159" s="155">
        <f t="shared" si="15"/>
        <v>22.222222222222221</v>
      </c>
      <c r="S159" s="4">
        <v>0</v>
      </c>
      <c r="T159" s="4">
        <v>0</v>
      </c>
      <c r="U159" s="155" t="e">
        <f t="shared" si="16"/>
        <v>#DIV/0!</v>
      </c>
      <c r="V159" s="4">
        <v>0</v>
      </c>
      <c r="W159" s="4">
        <v>0</v>
      </c>
      <c r="X159" s="155" t="e">
        <f t="shared" si="17"/>
        <v>#DIV/0!</v>
      </c>
      <c r="Y159" s="4">
        <v>29</v>
      </c>
      <c r="Z159" s="4">
        <v>17</v>
      </c>
      <c r="AA159" s="155">
        <f t="shared" si="18"/>
        <v>58.620689655172406</v>
      </c>
      <c r="AB159" s="4">
        <v>21</v>
      </c>
      <c r="AC159" s="4">
        <v>12</v>
      </c>
      <c r="AD159" s="155">
        <f t="shared" si="19"/>
        <v>57.142857142857139</v>
      </c>
      <c r="AE159" s="4">
        <v>27</v>
      </c>
      <c r="AF159" s="4">
        <v>23</v>
      </c>
      <c r="AG159" s="155">
        <f t="shared" si="20"/>
        <v>85.18518518518519</v>
      </c>
      <c r="AH159" s="4">
        <v>42</v>
      </c>
      <c r="AI159" s="6" t="s">
        <v>69</v>
      </c>
      <c r="AJ159" s="2" t="s">
        <v>234</v>
      </c>
      <c r="AK159" s="6" t="s">
        <v>278</v>
      </c>
      <c r="AL159" s="4">
        <v>50</v>
      </c>
      <c r="AM159" s="59">
        <v>44987.130638530092</v>
      </c>
      <c r="AN159" s="59" t="s">
        <v>806</v>
      </c>
      <c r="AO159" s="59" t="s">
        <v>271</v>
      </c>
      <c r="AP159" s="59" t="s">
        <v>271</v>
      </c>
      <c r="AQ159" s="98"/>
      <c r="AR159" s="98"/>
      <c r="AS159" s="98"/>
      <c r="AT159" s="98"/>
      <c r="AU159" s="98"/>
      <c r="AV159" s="98"/>
    </row>
    <row r="160" spans="1:48" ht="12" x14ac:dyDescent="0.2">
      <c r="A160" s="3">
        <v>27</v>
      </c>
      <c r="B160" s="2" t="s">
        <v>807</v>
      </c>
      <c r="C160" s="3" t="s">
        <v>808</v>
      </c>
      <c r="D160" s="3" t="s">
        <v>809</v>
      </c>
      <c r="E160" s="3" t="s">
        <v>1037</v>
      </c>
      <c r="F160" s="3" t="s">
        <v>810</v>
      </c>
      <c r="G160" s="3" t="s">
        <v>810</v>
      </c>
      <c r="H160" s="3" t="s">
        <v>789</v>
      </c>
      <c r="I160" s="3" t="s">
        <v>204</v>
      </c>
      <c r="J160" s="3" t="s">
        <v>1045</v>
      </c>
      <c r="K160" s="59" t="s">
        <v>269</v>
      </c>
      <c r="L160" s="59" t="s">
        <v>256</v>
      </c>
      <c r="M160" s="4">
        <v>18</v>
      </c>
      <c r="N160" s="4">
        <v>11</v>
      </c>
      <c r="O160" s="155">
        <f t="shared" si="14"/>
        <v>61.111111111111114</v>
      </c>
      <c r="P160" s="4">
        <v>0</v>
      </c>
      <c r="Q160" s="4">
        <v>0</v>
      </c>
      <c r="R160" s="155" t="e">
        <f t="shared" si="15"/>
        <v>#DIV/0!</v>
      </c>
      <c r="S160" s="4">
        <v>0</v>
      </c>
      <c r="T160" s="4">
        <v>0</v>
      </c>
      <c r="U160" s="155" t="e">
        <f t="shared" si="16"/>
        <v>#DIV/0!</v>
      </c>
      <c r="V160" s="4">
        <v>0</v>
      </c>
      <c r="W160" s="4">
        <v>0</v>
      </c>
      <c r="X160" s="155" t="e">
        <f t="shared" si="17"/>
        <v>#DIV/0!</v>
      </c>
      <c r="Y160" s="4">
        <v>6</v>
      </c>
      <c r="Z160" s="4">
        <v>4</v>
      </c>
      <c r="AA160" s="155">
        <f t="shared" si="18"/>
        <v>66.666666666666657</v>
      </c>
      <c r="AB160" s="4">
        <v>4</v>
      </c>
      <c r="AC160" s="4">
        <v>3</v>
      </c>
      <c r="AD160" s="155">
        <f t="shared" si="19"/>
        <v>75</v>
      </c>
      <c r="AE160" s="4">
        <v>8</v>
      </c>
      <c r="AF160" s="4">
        <v>4</v>
      </c>
      <c r="AG160" s="155">
        <f t="shared" si="20"/>
        <v>50</v>
      </c>
      <c r="AH160" s="4">
        <v>1</v>
      </c>
      <c r="AI160" s="6" t="s">
        <v>277</v>
      </c>
      <c r="AJ160" s="2" t="s">
        <v>234</v>
      </c>
      <c r="AK160" s="6" t="s">
        <v>270</v>
      </c>
      <c r="AL160" s="4">
        <v>8</v>
      </c>
      <c r="AM160" s="59">
        <v>44875.345706493055</v>
      </c>
      <c r="AN160" s="59" t="s">
        <v>811</v>
      </c>
      <c r="AO160" s="59" t="s">
        <v>271</v>
      </c>
      <c r="AP160" s="59" t="s">
        <v>271</v>
      </c>
      <c r="AQ160" s="98"/>
      <c r="AR160" s="98"/>
      <c r="AS160" s="98"/>
      <c r="AT160" s="98"/>
      <c r="AU160" s="98"/>
      <c r="AV160" s="98"/>
    </row>
    <row r="161" spans="1:48" ht="12" x14ac:dyDescent="0.2">
      <c r="A161" s="3">
        <v>228</v>
      </c>
      <c r="B161" s="2" t="s">
        <v>812</v>
      </c>
      <c r="C161" s="3" t="s">
        <v>813</v>
      </c>
      <c r="D161" s="3" t="s">
        <v>814</v>
      </c>
      <c r="E161" s="3" t="s">
        <v>1035</v>
      </c>
      <c r="F161" s="3" t="s">
        <v>780</v>
      </c>
      <c r="G161" s="3" t="s">
        <v>780</v>
      </c>
      <c r="H161" s="3" t="s">
        <v>268</v>
      </c>
      <c r="I161" s="3" t="s">
        <v>205</v>
      </c>
      <c r="J161" s="3" t="s">
        <v>1040</v>
      </c>
      <c r="K161" s="59" t="s">
        <v>269</v>
      </c>
      <c r="L161" s="59" t="s">
        <v>256</v>
      </c>
      <c r="M161" s="4">
        <v>64</v>
      </c>
      <c r="N161" s="4">
        <v>37</v>
      </c>
      <c r="O161" s="155">
        <f t="shared" si="14"/>
        <v>57.8125</v>
      </c>
      <c r="P161" s="4">
        <v>10</v>
      </c>
      <c r="Q161" s="4">
        <v>8</v>
      </c>
      <c r="R161" s="155">
        <f t="shared" si="15"/>
        <v>80</v>
      </c>
      <c r="S161" s="4">
        <v>0</v>
      </c>
      <c r="T161" s="4">
        <v>0</v>
      </c>
      <c r="U161" s="155" t="e">
        <f t="shared" si="16"/>
        <v>#DIV/0!</v>
      </c>
      <c r="V161" s="4">
        <v>3</v>
      </c>
      <c r="W161" s="4">
        <v>3</v>
      </c>
      <c r="X161" s="155">
        <f t="shared" si="17"/>
        <v>100</v>
      </c>
      <c r="Y161" s="4">
        <v>16</v>
      </c>
      <c r="Z161" s="4">
        <v>4</v>
      </c>
      <c r="AA161" s="155">
        <f t="shared" si="18"/>
        <v>25</v>
      </c>
      <c r="AB161" s="4">
        <v>9</v>
      </c>
      <c r="AC161" s="4">
        <v>3</v>
      </c>
      <c r="AD161" s="155">
        <f t="shared" si="19"/>
        <v>33.333333333333329</v>
      </c>
      <c r="AE161" s="4">
        <v>26</v>
      </c>
      <c r="AF161" s="4">
        <v>19</v>
      </c>
      <c r="AG161" s="155">
        <f t="shared" si="20"/>
        <v>73.076923076923066</v>
      </c>
      <c r="AH161" s="4" t="s">
        <v>69</v>
      </c>
      <c r="AI161" s="6" t="s">
        <v>277</v>
      </c>
      <c r="AJ161" s="2" t="s">
        <v>234</v>
      </c>
      <c r="AK161" s="6" t="s">
        <v>278</v>
      </c>
      <c r="AL161" s="4">
        <v>30</v>
      </c>
      <c r="AM161" s="59">
        <v>44984.32660912037</v>
      </c>
      <c r="AN161" s="59" t="s">
        <v>332</v>
      </c>
      <c r="AO161" s="59" t="s">
        <v>74</v>
      </c>
      <c r="AP161" s="59" t="s">
        <v>798</v>
      </c>
      <c r="AQ161" s="98"/>
      <c r="AR161" s="98"/>
      <c r="AS161" s="98"/>
      <c r="AT161" s="98"/>
      <c r="AU161" s="98"/>
      <c r="AV161" s="98"/>
    </row>
    <row r="162" spans="1:48" ht="12" x14ac:dyDescent="0.2">
      <c r="A162" s="3">
        <v>252</v>
      </c>
      <c r="B162" s="2" t="s">
        <v>815</v>
      </c>
      <c r="C162" s="3" t="s">
        <v>816</v>
      </c>
      <c r="D162" s="3" t="s">
        <v>817</v>
      </c>
      <c r="E162" s="3" t="s">
        <v>1035</v>
      </c>
      <c r="F162" s="3" t="s">
        <v>780</v>
      </c>
      <c r="G162" s="3" t="s">
        <v>780</v>
      </c>
      <c r="H162" s="3" t="s">
        <v>268</v>
      </c>
      <c r="I162" s="3" t="s">
        <v>205</v>
      </c>
      <c r="J162" s="3" t="s">
        <v>1040</v>
      </c>
      <c r="K162" s="59" t="s">
        <v>269</v>
      </c>
      <c r="L162" s="59" t="s">
        <v>256</v>
      </c>
      <c r="M162" s="4">
        <v>34</v>
      </c>
      <c r="N162" s="4">
        <v>19</v>
      </c>
      <c r="O162" s="155">
        <f t="shared" si="14"/>
        <v>55.882352941176471</v>
      </c>
      <c r="P162" s="4">
        <v>4</v>
      </c>
      <c r="Q162" s="4">
        <v>3</v>
      </c>
      <c r="R162" s="155">
        <f t="shared" si="15"/>
        <v>75</v>
      </c>
      <c r="S162" s="4">
        <v>0</v>
      </c>
      <c r="T162" s="4">
        <v>0</v>
      </c>
      <c r="U162" s="155" t="e">
        <f t="shared" si="16"/>
        <v>#DIV/0!</v>
      </c>
      <c r="V162" s="4">
        <v>0</v>
      </c>
      <c r="W162" s="4">
        <v>0</v>
      </c>
      <c r="X162" s="155" t="e">
        <f t="shared" si="17"/>
        <v>#DIV/0!</v>
      </c>
      <c r="Y162" s="4">
        <v>9</v>
      </c>
      <c r="Z162" s="4">
        <v>5</v>
      </c>
      <c r="AA162" s="155">
        <f t="shared" si="18"/>
        <v>55.555555555555557</v>
      </c>
      <c r="AB162" s="4">
        <v>10</v>
      </c>
      <c r="AC162" s="4">
        <v>6</v>
      </c>
      <c r="AD162" s="155">
        <f t="shared" si="19"/>
        <v>60</v>
      </c>
      <c r="AE162" s="4">
        <v>11</v>
      </c>
      <c r="AF162" s="4">
        <v>5</v>
      </c>
      <c r="AG162" s="155">
        <f t="shared" si="20"/>
        <v>45.454545454545453</v>
      </c>
      <c r="AH162" s="4">
        <v>3</v>
      </c>
      <c r="AI162" s="6" t="s">
        <v>277</v>
      </c>
      <c r="AJ162" s="2" t="s">
        <v>234</v>
      </c>
      <c r="AK162" s="6" t="s">
        <v>278</v>
      </c>
      <c r="AL162" s="4">
        <v>17</v>
      </c>
      <c r="AM162" s="59">
        <v>44986.244556956015</v>
      </c>
      <c r="AN162" s="59" t="s">
        <v>99</v>
      </c>
      <c r="AO162" s="59" t="s">
        <v>271</v>
      </c>
      <c r="AP162" s="59" t="s">
        <v>818</v>
      </c>
      <c r="AQ162" s="98"/>
      <c r="AR162" s="98"/>
      <c r="AS162" s="98"/>
      <c r="AT162" s="98"/>
      <c r="AU162" s="98"/>
      <c r="AV162" s="98"/>
    </row>
    <row r="163" spans="1:48" ht="12" x14ac:dyDescent="0.2">
      <c r="A163" s="3">
        <v>129</v>
      </c>
      <c r="B163" s="2" t="s">
        <v>819</v>
      </c>
      <c r="C163" s="3" t="s">
        <v>820</v>
      </c>
      <c r="D163" s="3" t="s">
        <v>821</v>
      </c>
      <c r="E163" s="3" t="s">
        <v>1037</v>
      </c>
      <c r="F163" s="3" t="s">
        <v>810</v>
      </c>
      <c r="G163" s="3" t="s">
        <v>810</v>
      </c>
      <c r="H163" s="3" t="s">
        <v>789</v>
      </c>
      <c r="I163" s="3" t="s">
        <v>204</v>
      </c>
      <c r="J163" s="3" t="s">
        <v>1045</v>
      </c>
      <c r="K163" s="59" t="s">
        <v>269</v>
      </c>
      <c r="L163" s="59" t="s">
        <v>256</v>
      </c>
      <c r="M163" s="4">
        <v>118</v>
      </c>
      <c r="N163" s="4">
        <v>55</v>
      </c>
      <c r="O163" s="155">
        <f t="shared" si="14"/>
        <v>46.610169491525419</v>
      </c>
      <c r="P163" s="4">
        <v>1</v>
      </c>
      <c r="Q163" s="4">
        <v>0</v>
      </c>
      <c r="R163" s="155">
        <f t="shared" si="15"/>
        <v>0</v>
      </c>
      <c r="S163" s="4">
        <v>0</v>
      </c>
      <c r="T163" s="4">
        <v>0</v>
      </c>
      <c r="U163" s="155" t="e">
        <f t="shared" si="16"/>
        <v>#DIV/0!</v>
      </c>
      <c r="V163" s="4">
        <v>2</v>
      </c>
      <c r="W163" s="4">
        <v>1</v>
      </c>
      <c r="X163" s="155">
        <f t="shared" si="17"/>
        <v>50</v>
      </c>
      <c r="Y163" s="4">
        <v>40</v>
      </c>
      <c r="Z163" s="4">
        <v>19</v>
      </c>
      <c r="AA163" s="155">
        <f t="shared" si="18"/>
        <v>47.5</v>
      </c>
      <c r="AB163" s="4">
        <v>31</v>
      </c>
      <c r="AC163" s="4">
        <v>23</v>
      </c>
      <c r="AD163" s="155">
        <f t="shared" si="19"/>
        <v>74.193548387096769</v>
      </c>
      <c r="AE163" s="4">
        <v>44</v>
      </c>
      <c r="AF163" s="4">
        <v>12</v>
      </c>
      <c r="AG163" s="155">
        <f t="shared" si="20"/>
        <v>27.27272727272727</v>
      </c>
      <c r="AH163" s="4">
        <v>10</v>
      </c>
      <c r="AI163" s="6" t="s">
        <v>277</v>
      </c>
      <c r="AJ163" s="2" t="s">
        <v>234</v>
      </c>
      <c r="AK163" s="6" t="s">
        <v>278</v>
      </c>
      <c r="AL163" s="4">
        <v>56</v>
      </c>
      <c r="AM163" s="59">
        <v>44902.523178958334</v>
      </c>
      <c r="AN163" s="59" t="s">
        <v>431</v>
      </c>
      <c r="AO163" s="59" t="s">
        <v>271</v>
      </c>
      <c r="AP163" s="59" t="s">
        <v>602</v>
      </c>
      <c r="AQ163" s="98"/>
      <c r="AR163" s="98"/>
      <c r="AS163" s="98"/>
      <c r="AT163" s="98"/>
      <c r="AU163" s="98"/>
      <c r="AV163" s="98"/>
    </row>
    <row r="164" spans="1:48" ht="12" x14ac:dyDescent="0.2">
      <c r="A164" s="3">
        <v>421</v>
      </c>
      <c r="B164" s="2" t="s">
        <v>822</v>
      </c>
      <c r="C164" s="3" t="s">
        <v>823</v>
      </c>
      <c r="D164" s="3" t="s">
        <v>824</v>
      </c>
      <c r="E164" s="3" t="s">
        <v>1035</v>
      </c>
      <c r="F164" s="3" t="s">
        <v>780</v>
      </c>
      <c r="G164" s="3" t="s">
        <v>780</v>
      </c>
      <c r="H164" s="3" t="s">
        <v>268</v>
      </c>
      <c r="I164" s="3" t="s">
        <v>205</v>
      </c>
      <c r="J164" s="3" t="s">
        <v>1040</v>
      </c>
      <c r="K164" s="59" t="s">
        <v>269</v>
      </c>
      <c r="L164" s="59" t="s">
        <v>256</v>
      </c>
      <c r="M164" s="4">
        <v>65</v>
      </c>
      <c r="N164" s="4">
        <v>30</v>
      </c>
      <c r="O164" s="155">
        <f t="shared" si="14"/>
        <v>46.153846153846153</v>
      </c>
      <c r="P164" s="4">
        <v>6</v>
      </c>
      <c r="Q164" s="4">
        <v>2</v>
      </c>
      <c r="R164" s="155">
        <f t="shared" si="15"/>
        <v>33.333333333333329</v>
      </c>
      <c r="S164" s="4">
        <v>0</v>
      </c>
      <c r="T164" s="4">
        <v>0</v>
      </c>
      <c r="U164" s="155" t="e">
        <f t="shared" si="16"/>
        <v>#DIV/0!</v>
      </c>
      <c r="V164" s="4">
        <v>1</v>
      </c>
      <c r="W164" s="4">
        <v>1</v>
      </c>
      <c r="X164" s="155">
        <f t="shared" si="17"/>
        <v>100</v>
      </c>
      <c r="Y164" s="4">
        <v>22</v>
      </c>
      <c r="Z164" s="4">
        <v>9</v>
      </c>
      <c r="AA164" s="155">
        <f t="shared" si="18"/>
        <v>40.909090909090914</v>
      </c>
      <c r="AB164" s="4">
        <v>2</v>
      </c>
      <c r="AC164" s="4">
        <v>1</v>
      </c>
      <c r="AD164" s="155">
        <f t="shared" si="19"/>
        <v>50</v>
      </c>
      <c r="AE164" s="4">
        <v>34</v>
      </c>
      <c r="AF164" s="4">
        <v>17</v>
      </c>
      <c r="AG164" s="155">
        <f t="shared" si="20"/>
        <v>50</v>
      </c>
      <c r="AH164" s="4">
        <v>13</v>
      </c>
      <c r="AI164" s="6" t="s">
        <v>277</v>
      </c>
      <c r="AJ164" s="2" t="s">
        <v>234</v>
      </c>
      <c r="AK164" s="6" t="s">
        <v>278</v>
      </c>
      <c r="AL164" s="4">
        <v>60</v>
      </c>
      <c r="AM164" s="59">
        <v>45034.344386689816</v>
      </c>
      <c r="AN164" s="59" t="s">
        <v>825</v>
      </c>
      <c r="AO164" s="59" t="s">
        <v>271</v>
      </c>
      <c r="AP164" s="59" t="s">
        <v>271</v>
      </c>
      <c r="AQ164" s="98"/>
      <c r="AR164" s="98"/>
      <c r="AS164" s="98"/>
      <c r="AT164" s="98"/>
      <c r="AU164" s="98"/>
      <c r="AV164" s="98"/>
    </row>
    <row r="165" spans="1:48" ht="12" x14ac:dyDescent="0.2">
      <c r="A165" s="3">
        <v>430</v>
      </c>
      <c r="B165" s="2" t="s">
        <v>826</v>
      </c>
      <c r="C165" s="3" t="s">
        <v>827</v>
      </c>
      <c r="D165" s="3" t="s">
        <v>828</v>
      </c>
      <c r="E165" s="3" t="s">
        <v>1037</v>
      </c>
      <c r="F165" s="3" t="s">
        <v>810</v>
      </c>
      <c r="G165" s="3" t="s">
        <v>810</v>
      </c>
      <c r="H165" s="3" t="s">
        <v>789</v>
      </c>
      <c r="I165" s="3" t="s">
        <v>204</v>
      </c>
      <c r="J165" s="3" t="s">
        <v>1045</v>
      </c>
      <c r="K165" s="59" t="s">
        <v>269</v>
      </c>
      <c r="L165" s="59" t="s">
        <v>256</v>
      </c>
      <c r="M165" s="4">
        <v>42</v>
      </c>
      <c r="N165" s="4">
        <v>14</v>
      </c>
      <c r="O165" s="155">
        <f t="shared" si="14"/>
        <v>33.333333333333329</v>
      </c>
      <c r="P165" s="4">
        <v>3</v>
      </c>
      <c r="Q165" s="4">
        <v>0</v>
      </c>
      <c r="R165" s="155">
        <f t="shared" si="15"/>
        <v>0</v>
      </c>
      <c r="S165" s="4">
        <v>2</v>
      </c>
      <c r="T165" s="4">
        <v>0</v>
      </c>
      <c r="U165" s="155">
        <f t="shared" si="16"/>
        <v>0</v>
      </c>
      <c r="V165" s="4">
        <v>12</v>
      </c>
      <c r="W165" s="4">
        <v>4</v>
      </c>
      <c r="X165" s="155">
        <f t="shared" si="17"/>
        <v>33.333333333333329</v>
      </c>
      <c r="Y165" s="4">
        <v>10</v>
      </c>
      <c r="Z165" s="4">
        <v>4</v>
      </c>
      <c r="AA165" s="155">
        <f t="shared" si="18"/>
        <v>40</v>
      </c>
      <c r="AB165" s="4">
        <v>11</v>
      </c>
      <c r="AC165" s="4">
        <v>5</v>
      </c>
      <c r="AD165" s="155">
        <f t="shared" si="19"/>
        <v>45.454545454545453</v>
      </c>
      <c r="AE165" s="4">
        <v>4</v>
      </c>
      <c r="AF165" s="4">
        <v>1</v>
      </c>
      <c r="AG165" s="155">
        <f t="shared" si="20"/>
        <v>25</v>
      </c>
      <c r="AH165" s="4" t="s">
        <v>69</v>
      </c>
      <c r="AI165" s="6" t="s">
        <v>277</v>
      </c>
      <c r="AJ165" s="2" t="s">
        <v>234</v>
      </c>
      <c r="AK165" s="6" t="s">
        <v>530</v>
      </c>
      <c r="AL165" s="4">
        <v>10</v>
      </c>
      <c r="AM165" s="59">
        <v>45039.205574479165</v>
      </c>
      <c r="AN165" s="59" t="s">
        <v>829</v>
      </c>
      <c r="AO165" s="59" t="s">
        <v>74</v>
      </c>
      <c r="AP165" s="59" t="s">
        <v>467</v>
      </c>
      <c r="AQ165" s="98"/>
      <c r="AR165" s="98"/>
      <c r="AS165" s="98"/>
      <c r="AT165" s="98"/>
      <c r="AU165" s="98"/>
      <c r="AV165" s="98"/>
    </row>
    <row r="166" spans="1:48" ht="12" x14ac:dyDescent="0.2">
      <c r="A166" s="3">
        <v>377</v>
      </c>
      <c r="B166" s="2" t="s">
        <v>830</v>
      </c>
      <c r="C166" s="3" t="s">
        <v>831</v>
      </c>
      <c r="D166" s="3" t="s">
        <v>832</v>
      </c>
      <c r="E166" s="3" t="s">
        <v>1038</v>
      </c>
      <c r="F166" s="3" t="s">
        <v>805</v>
      </c>
      <c r="G166" s="3" t="s">
        <v>805</v>
      </c>
      <c r="H166" s="3" t="s">
        <v>268</v>
      </c>
      <c r="I166" s="3" t="s">
        <v>205</v>
      </c>
      <c r="J166" s="3" t="s">
        <v>1040</v>
      </c>
      <c r="K166" s="59" t="s">
        <v>269</v>
      </c>
      <c r="L166" s="59" t="s">
        <v>256</v>
      </c>
      <c r="M166" s="4">
        <v>59</v>
      </c>
      <c r="N166" s="4">
        <v>18</v>
      </c>
      <c r="O166" s="155">
        <f t="shared" si="14"/>
        <v>30.508474576271187</v>
      </c>
      <c r="P166" s="4">
        <v>3</v>
      </c>
      <c r="Q166" s="4">
        <v>2</v>
      </c>
      <c r="R166" s="155">
        <f t="shared" si="15"/>
        <v>66.666666666666657</v>
      </c>
      <c r="S166" s="4">
        <v>1</v>
      </c>
      <c r="T166" s="4">
        <v>1</v>
      </c>
      <c r="U166" s="155">
        <f t="shared" si="16"/>
        <v>100</v>
      </c>
      <c r="V166" s="4">
        <v>2</v>
      </c>
      <c r="W166" s="4">
        <v>1</v>
      </c>
      <c r="X166" s="155">
        <f t="shared" si="17"/>
        <v>50</v>
      </c>
      <c r="Y166" s="4">
        <v>23</v>
      </c>
      <c r="Z166" s="4">
        <v>8</v>
      </c>
      <c r="AA166" s="155">
        <f t="shared" si="18"/>
        <v>34.782608695652172</v>
      </c>
      <c r="AB166" s="4">
        <v>15</v>
      </c>
      <c r="AC166" s="4">
        <v>6</v>
      </c>
      <c r="AD166" s="155">
        <f t="shared" si="19"/>
        <v>40</v>
      </c>
      <c r="AE166" s="4">
        <v>15</v>
      </c>
      <c r="AF166" s="4">
        <v>0</v>
      </c>
      <c r="AG166" s="155">
        <f t="shared" si="20"/>
        <v>0</v>
      </c>
      <c r="AH166" s="4">
        <v>6</v>
      </c>
      <c r="AI166" s="6" t="s">
        <v>277</v>
      </c>
      <c r="AJ166" s="2" t="s">
        <v>234</v>
      </c>
      <c r="AK166" s="6" t="s">
        <v>278</v>
      </c>
      <c r="AL166" s="4">
        <v>44</v>
      </c>
      <c r="AM166" s="59">
        <v>45004.545132222222</v>
      </c>
      <c r="AN166" s="59" t="s">
        <v>833</v>
      </c>
      <c r="AO166" s="59" t="s">
        <v>271</v>
      </c>
      <c r="AP166" s="59" t="s">
        <v>602</v>
      </c>
      <c r="AQ166" s="98"/>
      <c r="AR166" s="98"/>
      <c r="AS166" s="98"/>
      <c r="AT166" s="98"/>
      <c r="AU166" s="98"/>
      <c r="AV166" s="98"/>
    </row>
    <row r="167" spans="1:48" ht="12" x14ac:dyDescent="0.2">
      <c r="A167" s="3">
        <v>244</v>
      </c>
      <c r="B167" s="2" t="s">
        <v>834</v>
      </c>
      <c r="C167" s="3" t="s">
        <v>835</v>
      </c>
      <c r="D167" s="3" t="s">
        <v>836</v>
      </c>
      <c r="E167" s="3" t="s">
        <v>1037</v>
      </c>
      <c r="F167" s="3" t="s">
        <v>810</v>
      </c>
      <c r="G167" s="3" t="s">
        <v>810</v>
      </c>
      <c r="H167" s="3" t="s">
        <v>789</v>
      </c>
      <c r="I167" s="3" t="s">
        <v>204</v>
      </c>
      <c r="J167" s="3" t="s">
        <v>1045</v>
      </c>
      <c r="K167" s="59" t="s">
        <v>269</v>
      </c>
      <c r="L167" s="59" t="s">
        <v>256</v>
      </c>
      <c r="M167" s="4">
        <v>45</v>
      </c>
      <c r="N167" s="4">
        <v>12</v>
      </c>
      <c r="O167" s="155">
        <f t="shared" si="14"/>
        <v>26.666666666666668</v>
      </c>
      <c r="P167" s="4">
        <v>3</v>
      </c>
      <c r="Q167" s="4">
        <v>2</v>
      </c>
      <c r="R167" s="155">
        <f t="shared" si="15"/>
        <v>66.666666666666657</v>
      </c>
      <c r="S167" s="4">
        <v>1</v>
      </c>
      <c r="T167" s="4">
        <v>1</v>
      </c>
      <c r="U167" s="155">
        <f t="shared" si="16"/>
        <v>100</v>
      </c>
      <c r="V167" s="4">
        <v>24</v>
      </c>
      <c r="W167" s="4">
        <v>5</v>
      </c>
      <c r="X167" s="155">
        <f t="shared" si="17"/>
        <v>20.833333333333336</v>
      </c>
      <c r="Y167" s="4">
        <v>12</v>
      </c>
      <c r="Z167" s="4">
        <v>1</v>
      </c>
      <c r="AA167" s="155">
        <f t="shared" si="18"/>
        <v>8.3333333333333321</v>
      </c>
      <c r="AB167" s="4">
        <v>5</v>
      </c>
      <c r="AC167" s="4">
        <v>3</v>
      </c>
      <c r="AD167" s="155">
        <f t="shared" si="19"/>
        <v>60</v>
      </c>
      <c r="AE167" s="4">
        <v>0</v>
      </c>
      <c r="AF167" s="4">
        <v>0</v>
      </c>
      <c r="AG167" s="155" t="e">
        <f t="shared" si="20"/>
        <v>#DIV/0!</v>
      </c>
      <c r="AH167" s="4">
        <v>0</v>
      </c>
      <c r="AI167" s="6" t="s">
        <v>277</v>
      </c>
      <c r="AJ167" s="2" t="s">
        <v>234</v>
      </c>
      <c r="AK167" s="6" t="s">
        <v>278</v>
      </c>
      <c r="AL167" s="4">
        <v>23</v>
      </c>
      <c r="AM167" s="59">
        <v>44984.351477013886</v>
      </c>
      <c r="AN167" s="59" t="s">
        <v>332</v>
      </c>
      <c r="AO167" s="59" t="s">
        <v>271</v>
      </c>
      <c r="AP167" s="59" t="s">
        <v>271</v>
      </c>
      <c r="AQ167" s="98"/>
      <c r="AR167" s="98"/>
      <c r="AS167" s="98"/>
      <c r="AT167" s="98"/>
      <c r="AU167" s="98"/>
      <c r="AV167" s="98"/>
    </row>
    <row r="168" spans="1:48" ht="12" x14ac:dyDescent="0.2">
      <c r="A168" s="3">
        <v>428</v>
      </c>
      <c r="B168" s="2" t="s">
        <v>837</v>
      </c>
      <c r="C168" s="3" t="s">
        <v>838</v>
      </c>
      <c r="D168" s="3" t="s">
        <v>839</v>
      </c>
      <c r="E168" s="3" t="s">
        <v>1037</v>
      </c>
      <c r="F168" s="3" t="s">
        <v>793</v>
      </c>
      <c r="G168" s="3" t="s">
        <v>793</v>
      </c>
      <c r="H168" s="3" t="s">
        <v>789</v>
      </c>
      <c r="I168" s="3" t="s">
        <v>204</v>
      </c>
      <c r="J168" s="3" t="s">
        <v>1045</v>
      </c>
      <c r="K168" s="59" t="s">
        <v>269</v>
      </c>
      <c r="L168" s="59" t="s">
        <v>256</v>
      </c>
      <c r="M168" s="4">
        <v>46</v>
      </c>
      <c r="N168" s="4">
        <v>8</v>
      </c>
      <c r="O168" s="155">
        <f t="shared" si="14"/>
        <v>17.391304347826086</v>
      </c>
      <c r="P168" s="4">
        <v>6</v>
      </c>
      <c r="Q168" s="4">
        <v>3</v>
      </c>
      <c r="R168" s="155">
        <f t="shared" si="15"/>
        <v>50</v>
      </c>
      <c r="S168" s="4">
        <v>1</v>
      </c>
      <c r="T168" s="4">
        <v>1</v>
      </c>
      <c r="U168" s="155">
        <f t="shared" si="16"/>
        <v>100</v>
      </c>
      <c r="V168" s="4">
        <v>0</v>
      </c>
      <c r="W168" s="4">
        <v>0</v>
      </c>
      <c r="X168" s="155" t="e">
        <f t="shared" si="17"/>
        <v>#DIV/0!</v>
      </c>
      <c r="Y168" s="4">
        <v>15</v>
      </c>
      <c r="Z168" s="4">
        <v>2</v>
      </c>
      <c r="AA168" s="155">
        <f t="shared" si="18"/>
        <v>13.333333333333334</v>
      </c>
      <c r="AB168" s="4">
        <v>12</v>
      </c>
      <c r="AC168" s="4">
        <v>1</v>
      </c>
      <c r="AD168" s="155">
        <f t="shared" si="19"/>
        <v>8.3333333333333321</v>
      </c>
      <c r="AE168" s="4">
        <v>12</v>
      </c>
      <c r="AF168" s="4">
        <v>1</v>
      </c>
      <c r="AG168" s="155">
        <f t="shared" si="20"/>
        <v>8.3333333333333321</v>
      </c>
      <c r="AH168" s="4">
        <v>4</v>
      </c>
      <c r="AI168" s="6" t="s">
        <v>277</v>
      </c>
      <c r="AJ168" s="2" t="s">
        <v>234</v>
      </c>
      <c r="AK168" s="6" t="s">
        <v>278</v>
      </c>
      <c r="AL168" s="4">
        <v>28</v>
      </c>
      <c r="AM168" s="59">
        <v>45035.299071435184</v>
      </c>
      <c r="AN168" s="59" t="s">
        <v>840</v>
      </c>
      <c r="AO168" s="59" t="s">
        <v>271</v>
      </c>
      <c r="AP168" s="59" t="s">
        <v>271</v>
      </c>
      <c r="AQ168" s="98"/>
      <c r="AR168" s="98"/>
      <c r="AS168" s="98"/>
      <c r="AT168" s="98"/>
      <c r="AU168" s="98"/>
      <c r="AV168" s="98"/>
    </row>
    <row r="169" spans="1:48" ht="12" x14ac:dyDescent="0.2">
      <c r="A169" s="3">
        <v>451</v>
      </c>
      <c r="B169" s="2" t="s">
        <v>841</v>
      </c>
      <c r="C169" s="3" t="s">
        <v>842</v>
      </c>
      <c r="D169" s="3" t="s">
        <v>843</v>
      </c>
      <c r="E169" s="3" t="s">
        <v>1471</v>
      </c>
      <c r="F169" s="157" t="s">
        <v>1472</v>
      </c>
      <c r="G169" s="3" t="s">
        <v>289</v>
      </c>
      <c r="H169" s="3" t="s">
        <v>727</v>
      </c>
      <c r="I169" s="3" t="s">
        <v>202</v>
      </c>
      <c r="J169" s="3" t="s">
        <v>1040</v>
      </c>
      <c r="K169" s="59" t="s">
        <v>269</v>
      </c>
      <c r="L169" s="59" t="s">
        <v>257</v>
      </c>
      <c r="M169" s="4">
        <v>58</v>
      </c>
      <c r="N169" s="4">
        <v>55</v>
      </c>
      <c r="O169" s="155">
        <f t="shared" si="14"/>
        <v>94.827586206896555</v>
      </c>
      <c r="P169" s="4">
        <v>4</v>
      </c>
      <c r="Q169" s="4">
        <v>4</v>
      </c>
      <c r="R169" s="155">
        <f t="shared" si="15"/>
        <v>100</v>
      </c>
      <c r="S169" s="4">
        <v>2</v>
      </c>
      <c r="T169" s="4">
        <v>2</v>
      </c>
      <c r="U169" s="155">
        <f t="shared" si="16"/>
        <v>100</v>
      </c>
      <c r="V169" s="4">
        <v>6</v>
      </c>
      <c r="W169" s="4">
        <v>5</v>
      </c>
      <c r="X169" s="155">
        <f t="shared" si="17"/>
        <v>83.333333333333343</v>
      </c>
      <c r="Y169" s="4">
        <v>19</v>
      </c>
      <c r="Z169" s="4">
        <v>18</v>
      </c>
      <c r="AA169" s="155">
        <f t="shared" si="18"/>
        <v>94.73684210526315</v>
      </c>
      <c r="AB169" s="4">
        <v>13</v>
      </c>
      <c r="AC169" s="4">
        <v>12</v>
      </c>
      <c r="AD169" s="155">
        <f t="shared" si="19"/>
        <v>92.307692307692307</v>
      </c>
      <c r="AE169" s="4">
        <v>14</v>
      </c>
      <c r="AF169" s="4">
        <v>14</v>
      </c>
      <c r="AG169" s="155">
        <f t="shared" si="20"/>
        <v>100</v>
      </c>
      <c r="AH169" s="4">
        <v>7</v>
      </c>
      <c r="AI169" s="6" t="s">
        <v>69</v>
      </c>
      <c r="AJ169" s="2" t="s">
        <v>234</v>
      </c>
      <c r="AK169" s="6" t="s">
        <v>278</v>
      </c>
      <c r="AL169" s="4">
        <v>47</v>
      </c>
      <c r="AM169" s="59">
        <v>45057.175286284721</v>
      </c>
      <c r="AN169" s="59" t="s">
        <v>844</v>
      </c>
      <c r="AO169" s="59" t="s">
        <v>71</v>
      </c>
      <c r="AP169" s="59" t="s">
        <v>71</v>
      </c>
      <c r="AQ169" s="98"/>
      <c r="AR169" s="98"/>
      <c r="AS169" s="98"/>
      <c r="AT169" s="98"/>
      <c r="AU169" s="98"/>
      <c r="AV169" s="98"/>
    </row>
    <row r="170" spans="1:48" ht="12" x14ac:dyDescent="0.2">
      <c r="A170" s="3">
        <v>452</v>
      </c>
      <c r="B170" s="2" t="s">
        <v>845</v>
      </c>
      <c r="C170" s="3" t="s">
        <v>846</v>
      </c>
      <c r="D170" s="3" t="s">
        <v>847</v>
      </c>
      <c r="E170" s="3" t="s">
        <v>1471</v>
      </c>
      <c r="F170" s="157" t="s">
        <v>1472</v>
      </c>
      <c r="G170" s="3" t="s">
        <v>289</v>
      </c>
      <c r="H170" s="3" t="s">
        <v>727</v>
      </c>
      <c r="I170" s="3" t="s">
        <v>202</v>
      </c>
      <c r="J170" s="3" t="s">
        <v>1040</v>
      </c>
      <c r="K170" s="59" t="s">
        <v>269</v>
      </c>
      <c r="L170" s="59" t="s">
        <v>257</v>
      </c>
      <c r="M170" s="4">
        <v>466</v>
      </c>
      <c r="N170" s="4">
        <v>243</v>
      </c>
      <c r="O170" s="155">
        <f t="shared" si="14"/>
        <v>52.145922746781117</v>
      </c>
      <c r="P170" s="4">
        <v>26</v>
      </c>
      <c r="Q170" s="4">
        <v>22</v>
      </c>
      <c r="R170" s="155">
        <f t="shared" si="15"/>
        <v>84.615384615384613</v>
      </c>
      <c r="S170" s="4">
        <v>20</v>
      </c>
      <c r="T170" s="4">
        <v>18</v>
      </c>
      <c r="U170" s="155">
        <f t="shared" si="16"/>
        <v>90</v>
      </c>
      <c r="V170" s="4">
        <v>64</v>
      </c>
      <c r="W170" s="4">
        <v>60</v>
      </c>
      <c r="X170" s="155">
        <f t="shared" si="17"/>
        <v>93.75</v>
      </c>
      <c r="Y170" s="4">
        <v>187</v>
      </c>
      <c r="Z170" s="4">
        <v>96</v>
      </c>
      <c r="AA170" s="155">
        <f t="shared" si="18"/>
        <v>51.336898395721931</v>
      </c>
      <c r="AB170" s="4">
        <v>154</v>
      </c>
      <c r="AC170" s="4">
        <v>34</v>
      </c>
      <c r="AD170" s="155">
        <f t="shared" si="19"/>
        <v>22.077922077922079</v>
      </c>
      <c r="AE170" s="4">
        <v>15</v>
      </c>
      <c r="AF170" s="4">
        <v>13</v>
      </c>
      <c r="AG170" s="155">
        <f t="shared" si="20"/>
        <v>86.666666666666671</v>
      </c>
      <c r="AH170" s="4">
        <v>76</v>
      </c>
      <c r="AI170" s="6" t="s">
        <v>277</v>
      </c>
      <c r="AJ170" s="2" t="s">
        <v>234</v>
      </c>
      <c r="AK170" s="6" t="s">
        <v>278</v>
      </c>
      <c r="AL170" s="4">
        <v>146</v>
      </c>
      <c r="AM170" s="59">
        <v>45057.221179722219</v>
      </c>
      <c r="AN170" s="59" t="s">
        <v>844</v>
      </c>
      <c r="AO170" s="59" t="s">
        <v>271</v>
      </c>
      <c r="AP170" s="59" t="s">
        <v>74</v>
      </c>
      <c r="AQ170" s="98"/>
      <c r="AR170" s="98"/>
      <c r="AS170" s="98"/>
      <c r="AT170" s="98"/>
      <c r="AU170" s="98"/>
      <c r="AV170" s="98"/>
    </row>
    <row r="171" spans="1:48" ht="12" x14ac:dyDescent="0.2">
      <c r="A171" s="3">
        <v>454</v>
      </c>
      <c r="B171" s="2" t="s">
        <v>848</v>
      </c>
      <c r="C171" s="3" t="s">
        <v>849</v>
      </c>
      <c r="D171" s="3" t="s">
        <v>850</v>
      </c>
      <c r="E171" s="3" t="s">
        <v>1471</v>
      </c>
      <c r="F171" s="157" t="s">
        <v>1472</v>
      </c>
      <c r="G171" s="3" t="s">
        <v>289</v>
      </c>
      <c r="H171" s="3" t="s">
        <v>727</v>
      </c>
      <c r="I171" s="3" t="s">
        <v>202</v>
      </c>
      <c r="J171" s="3" t="s">
        <v>1040</v>
      </c>
      <c r="K171" s="59" t="s">
        <v>269</v>
      </c>
      <c r="L171" s="59" t="s">
        <v>257</v>
      </c>
      <c r="M171" s="4">
        <v>53</v>
      </c>
      <c r="N171" s="4">
        <v>25</v>
      </c>
      <c r="O171" s="155">
        <f t="shared" si="14"/>
        <v>47.169811320754718</v>
      </c>
      <c r="P171" s="4">
        <v>3</v>
      </c>
      <c r="Q171" s="4">
        <v>3</v>
      </c>
      <c r="R171" s="155">
        <f t="shared" si="15"/>
        <v>100</v>
      </c>
      <c r="S171" s="4">
        <v>0</v>
      </c>
      <c r="T171" s="4">
        <v>0</v>
      </c>
      <c r="U171" s="155" t="e">
        <f t="shared" si="16"/>
        <v>#DIV/0!</v>
      </c>
      <c r="V171" s="4">
        <v>21</v>
      </c>
      <c r="W171" s="4">
        <v>7</v>
      </c>
      <c r="X171" s="155">
        <f t="shared" si="17"/>
        <v>33.333333333333329</v>
      </c>
      <c r="Y171" s="4">
        <v>8</v>
      </c>
      <c r="Z171" s="4">
        <v>4</v>
      </c>
      <c r="AA171" s="155">
        <f t="shared" si="18"/>
        <v>50</v>
      </c>
      <c r="AB171" s="4">
        <v>21</v>
      </c>
      <c r="AC171" s="4">
        <v>11</v>
      </c>
      <c r="AD171" s="155">
        <f t="shared" si="19"/>
        <v>52.380952380952387</v>
      </c>
      <c r="AE171" s="4">
        <v>0</v>
      </c>
      <c r="AF171" s="4">
        <v>0</v>
      </c>
      <c r="AG171" s="155" t="e">
        <f t="shared" si="20"/>
        <v>#DIV/0!</v>
      </c>
      <c r="AH171" s="4">
        <v>0</v>
      </c>
      <c r="AI171" s="6">
        <v>0</v>
      </c>
      <c r="AJ171" s="2" t="s">
        <v>234</v>
      </c>
      <c r="AK171" s="6" t="s">
        <v>278</v>
      </c>
      <c r="AL171" s="4" t="s">
        <v>851</v>
      </c>
      <c r="AM171" s="59">
        <v>45057.242273900461</v>
      </c>
      <c r="AN171" s="59" t="s">
        <v>844</v>
      </c>
      <c r="AO171" s="59">
        <v>0</v>
      </c>
      <c r="AP171" s="59">
        <v>0</v>
      </c>
      <c r="AQ171" s="98"/>
      <c r="AR171" s="98"/>
      <c r="AS171" s="98"/>
      <c r="AT171" s="98"/>
      <c r="AU171" s="98"/>
      <c r="AV171" s="98"/>
    </row>
    <row r="172" spans="1:48" ht="12" x14ac:dyDescent="0.2">
      <c r="A172" s="3">
        <v>28</v>
      </c>
      <c r="B172" s="2" t="s">
        <v>852</v>
      </c>
      <c r="C172" s="3" t="s">
        <v>853</v>
      </c>
      <c r="D172" s="3" t="s">
        <v>854</v>
      </c>
      <c r="E172" s="3" t="s">
        <v>1034</v>
      </c>
      <c r="F172" s="3" t="s">
        <v>772</v>
      </c>
      <c r="G172" s="3" t="s">
        <v>289</v>
      </c>
      <c r="H172" s="3" t="s">
        <v>727</v>
      </c>
      <c r="I172" s="3" t="s">
        <v>202</v>
      </c>
      <c r="J172" s="3" t="s">
        <v>1040</v>
      </c>
      <c r="K172" s="59" t="s">
        <v>269</v>
      </c>
      <c r="L172" s="59" t="s">
        <v>257</v>
      </c>
      <c r="M172" s="4">
        <v>257</v>
      </c>
      <c r="N172" s="4">
        <v>101</v>
      </c>
      <c r="O172" s="155">
        <f t="shared" si="14"/>
        <v>39.299610894941637</v>
      </c>
      <c r="P172" s="4">
        <v>8</v>
      </c>
      <c r="Q172" s="4">
        <v>6</v>
      </c>
      <c r="R172" s="155">
        <f t="shared" si="15"/>
        <v>75</v>
      </c>
      <c r="S172" s="4">
        <v>1</v>
      </c>
      <c r="T172" s="4">
        <v>1</v>
      </c>
      <c r="U172" s="155">
        <f t="shared" si="16"/>
        <v>100</v>
      </c>
      <c r="V172" s="4">
        <v>123</v>
      </c>
      <c r="W172" s="4">
        <v>30</v>
      </c>
      <c r="X172" s="155">
        <f t="shared" si="17"/>
        <v>24.390243902439025</v>
      </c>
      <c r="Y172" s="4">
        <v>66</v>
      </c>
      <c r="Z172" s="4">
        <v>28</v>
      </c>
      <c r="AA172" s="155">
        <f t="shared" si="18"/>
        <v>42.424242424242422</v>
      </c>
      <c r="AB172" s="4">
        <v>44</v>
      </c>
      <c r="AC172" s="4">
        <v>23</v>
      </c>
      <c r="AD172" s="155">
        <f t="shared" si="19"/>
        <v>52.272727272727273</v>
      </c>
      <c r="AE172" s="4">
        <v>15</v>
      </c>
      <c r="AF172" s="4">
        <v>13</v>
      </c>
      <c r="AG172" s="155">
        <f t="shared" si="20"/>
        <v>86.666666666666671</v>
      </c>
      <c r="AH172" s="4">
        <v>22</v>
      </c>
      <c r="AI172" s="6" t="s">
        <v>277</v>
      </c>
      <c r="AJ172" s="2" t="s">
        <v>234</v>
      </c>
      <c r="AK172" s="6" t="s">
        <v>314</v>
      </c>
      <c r="AL172" s="4">
        <v>80</v>
      </c>
      <c r="AM172" s="59">
        <v>44876.203214594905</v>
      </c>
      <c r="AN172" s="59" t="s">
        <v>439</v>
      </c>
      <c r="AO172" s="59" t="s">
        <v>742</v>
      </c>
      <c r="AP172" s="59" t="s">
        <v>74</v>
      </c>
      <c r="AQ172" s="98"/>
      <c r="AR172" s="98"/>
      <c r="AS172" s="98"/>
      <c r="AT172" s="98"/>
      <c r="AU172" s="98"/>
      <c r="AV172" s="98"/>
    </row>
    <row r="173" spans="1:48" ht="12" x14ac:dyDescent="0.2">
      <c r="A173" s="3">
        <v>2</v>
      </c>
      <c r="B173" s="2" t="s">
        <v>855</v>
      </c>
      <c r="C173" s="3" t="s">
        <v>856</v>
      </c>
      <c r="D173" s="3" t="s">
        <v>857</v>
      </c>
      <c r="E173" s="3" t="s">
        <v>1014</v>
      </c>
      <c r="F173" s="3" t="s">
        <v>267</v>
      </c>
      <c r="G173" s="3" t="s">
        <v>267</v>
      </c>
      <c r="H173" s="3" t="s">
        <v>268</v>
      </c>
      <c r="I173" s="3" t="s">
        <v>205</v>
      </c>
      <c r="J173" s="3" t="s">
        <v>1040</v>
      </c>
      <c r="K173" s="59" t="s">
        <v>858</v>
      </c>
      <c r="L173" s="59" t="s">
        <v>249</v>
      </c>
      <c r="M173" s="4">
        <v>9</v>
      </c>
      <c r="N173" s="4">
        <v>7</v>
      </c>
      <c r="O173" s="155">
        <f t="shared" si="14"/>
        <v>77.777777777777786</v>
      </c>
      <c r="P173" s="4">
        <v>3</v>
      </c>
      <c r="Q173" s="4">
        <v>2</v>
      </c>
      <c r="R173" s="155">
        <f t="shared" si="15"/>
        <v>66.666666666666657</v>
      </c>
      <c r="S173" s="4">
        <v>0</v>
      </c>
      <c r="T173" s="4">
        <v>0</v>
      </c>
      <c r="U173" s="155" t="e">
        <f t="shared" si="16"/>
        <v>#DIV/0!</v>
      </c>
      <c r="V173" s="4">
        <v>6</v>
      </c>
      <c r="W173" s="4">
        <v>5</v>
      </c>
      <c r="X173" s="155">
        <f t="shared" si="17"/>
        <v>83.333333333333343</v>
      </c>
      <c r="Y173" s="4">
        <v>0</v>
      </c>
      <c r="Z173" s="4">
        <v>0</v>
      </c>
      <c r="AA173" s="155" t="e">
        <f t="shared" si="18"/>
        <v>#DIV/0!</v>
      </c>
      <c r="AB173" s="4">
        <v>0</v>
      </c>
      <c r="AC173" s="4">
        <v>0</v>
      </c>
      <c r="AD173" s="155" t="e">
        <f t="shared" si="19"/>
        <v>#DIV/0!</v>
      </c>
      <c r="AE173" s="4">
        <v>0</v>
      </c>
      <c r="AF173" s="4">
        <v>0</v>
      </c>
      <c r="AG173" s="155" t="e">
        <f t="shared" si="20"/>
        <v>#DIV/0!</v>
      </c>
      <c r="AH173" s="4">
        <v>1</v>
      </c>
      <c r="AI173" s="6" t="s">
        <v>277</v>
      </c>
      <c r="AJ173" s="2" t="s">
        <v>235</v>
      </c>
      <c r="AK173" s="6" t="s">
        <v>314</v>
      </c>
      <c r="AL173" s="4">
        <v>5</v>
      </c>
      <c r="AM173" s="59">
        <v>44872.127210752318</v>
      </c>
      <c r="AN173" s="59" t="s">
        <v>315</v>
      </c>
      <c r="AO173" s="59" t="s">
        <v>304</v>
      </c>
      <c r="AP173" s="59" t="s">
        <v>271</v>
      </c>
      <c r="AQ173" s="98"/>
      <c r="AR173" s="98"/>
      <c r="AS173" s="98"/>
      <c r="AT173" s="98"/>
      <c r="AU173" s="98"/>
      <c r="AV173" s="98"/>
    </row>
    <row r="174" spans="1:48" ht="12" x14ac:dyDescent="0.2">
      <c r="A174" s="3">
        <v>255</v>
      </c>
      <c r="B174" s="2" t="s">
        <v>859</v>
      </c>
      <c r="C174" s="3" t="s">
        <v>860</v>
      </c>
      <c r="D174" s="3" t="s">
        <v>861</v>
      </c>
      <c r="E174" s="3" t="s">
        <v>1014</v>
      </c>
      <c r="F174" s="3" t="s">
        <v>267</v>
      </c>
      <c r="G174" s="3" t="s">
        <v>267</v>
      </c>
      <c r="H174" s="3" t="s">
        <v>268</v>
      </c>
      <c r="I174" s="3" t="s">
        <v>205</v>
      </c>
      <c r="J174" s="3" t="s">
        <v>1040</v>
      </c>
      <c r="K174" s="59" t="s">
        <v>862</v>
      </c>
      <c r="L174" s="59" t="s">
        <v>249</v>
      </c>
      <c r="M174" s="4">
        <v>80</v>
      </c>
      <c r="N174" s="4">
        <v>41</v>
      </c>
      <c r="O174" s="155">
        <f t="shared" si="14"/>
        <v>51.249999999999993</v>
      </c>
      <c r="P174" s="4">
        <v>4</v>
      </c>
      <c r="Q174" s="4">
        <v>4</v>
      </c>
      <c r="R174" s="155">
        <f t="shared" si="15"/>
        <v>100</v>
      </c>
      <c r="S174" s="4">
        <v>0</v>
      </c>
      <c r="T174" s="4">
        <v>0</v>
      </c>
      <c r="U174" s="155" t="e">
        <f t="shared" si="16"/>
        <v>#DIV/0!</v>
      </c>
      <c r="V174" s="4">
        <v>0</v>
      </c>
      <c r="W174" s="4">
        <v>0</v>
      </c>
      <c r="X174" s="155" t="e">
        <f t="shared" si="17"/>
        <v>#DIV/0!</v>
      </c>
      <c r="Y174" s="4">
        <v>13</v>
      </c>
      <c r="Z174" s="4">
        <v>8</v>
      </c>
      <c r="AA174" s="155">
        <f t="shared" si="18"/>
        <v>61.53846153846154</v>
      </c>
      <c r="AB174" s="4">
        <v>18</v>
      </c>
      <c r="AC174" s="4">
        <v>8</v>
      </c>
      <c r="AD174" s="155">
        <f t="shared" si="19"/>
        <v>44.444444444444443</v>
      </c>
      <c r="AE174" s="4">
        <v>45</v>
      </c>
      <c r="AF174" s="4">
        <v>21</v>
      </c>
      <c r="AG174" s="155">
        <f t="shared" si="20"/>
        <v>46.666666666666664</v>
      </c>
      <c r="AH174" s="4">
        <v>0</v>
      </c>
      <c r="AI174" s="6" t="s">
        <v>277</v>
      </c>
      <c r="AJ174" s="2" t="s">
        <v>235</v>
      </c>
      <c r="AK174" s="6" t="s">
        <v>278</v>
      </c>
      <c r="AL174" s="4">
        <v>61</v>
      </c>
      <c r="AM174" s="59">
        <v>44986.339982025464</v>
      </c>
      <c r="AN174" s="59" t="s">
        <v>594</v>
      </c>
      <c r="AO174" s="59" t="s">
        <v>271</v>
      </c>
      <c r="AP174" s="59" t="s">
        <v>271</v>
      </c>
      <c r="AQ174" s="98"/>
      <c r="AR174" s="98"/>
      <c r="AS174" s="98"/>
      <c r="AT174" s="98"/>
      <c r="AU174" s="98"/>
      <c r="AV174" s="98"/>
    </row>
    <row r="175" spans="1:48" ht="12" x14ac:dyDescent="0.2">
      <c r="A175" s="3">
        <v>248</v>
      </c>
      <c r="B175" s="2" t="s">
        <v>863</v>
      </c>
      <c r="C175" s="3" t="s">
        <v>864</v>
      </c>
      <c r="D175" s="3" t="s">
        <v>865</v>
      </c>
      <c r="E175" s="3" t="s">
        <v>1021</v>
      </c>
      <c r="F175" s="3" t="s">
        <v>454</v>
      </c>
      <c r="G175" s="3" t="s">
        <v>866</v>
      </c>
      <c r="H175" s="3" t="s">
        <v>455</v>
      </c>
      <c r="I175" s="3" t="s">
        <v>209</v>
      </c>
      <c r="J175" s="3" t="s">
        <v>1042</v>
      </c>
      <c r="K175" s="59" t="s">
        <v>862</v>
      </c>
      <c r="L175" s="59" t="s">
        <v>251</v>
      </c>
      <c r="M175" s="4">
        <v>0</v>
      </c>
      <c r="N175" s="4">
        <v>0</v>
      </c>
      <c r="O175" s="155" t="e">
        <f t="shared" si="14"/>
        <v>#DIV/0!</v>
      </c>
      <c r="P175" s="4">
        <v>0</v>
      </c>
      <c r="Q175" s="4">
        <v>0</v>
      </c>
      <c r="R175" s="155" t="e">
        <f t="shared" si="15"/>
        <v>#DIV/0!</v>
      </c>
      <c r="S175" s="4">
        <v>0</v>
      </c>
      <c r="T175" s="4">
        <v>0</v>
      </c>
      <c r="U175" s="155" t="e">
        <f t="shared" si="16"/>
        <v>#DIV/0!</v>
      </c>
      <c r="V175" s="4">
        <v>0</v>
      </c>
      <c r="W175" s="4">
        <v>0</v>
      </c>
      <c r="X175" s="155" t="e">
        <f t="shared" si="17"/>
        <v>#DIV/0!</v>
      </c>
      <c r="Y175" s="4">
        <v>0</v>
      </c>
      <c r="Z175" s="4">
        <v>0</v>
      </c>
      <c r="AA175" s="155" t="e">
        <f t="shared" si="18"/>
        <v>#DIV/0!</v>
      </c>
      <c r="AB175" s="4">
        <v>0</v>
      </c>
      <c r="AC175" s="4">
        <v>0</v>
      </c>
      <c r="AD175" s="155" t="e">
        <f t="shared" si="19"/>
        <v>#DIV/0!</v>
      </c>
      <c r="AE175" s="4">
        <v>0</v>
      </c>
      <c r="AF175" s="4">
        <v>0</v>
      </c>
      <c r="AG175" s="155" t="e">
        <f t="shared" si="20"/>
        <v>#DIV/0!</v>
      </c>
      <c r="AH175" s="4">
        <v>0</v>
      </c>
      <c r="AI175" s="6" t="s">
        <v>277</v>
      </c>
      <c r="AJ175" s="2" t="s">
        <v>235</v>
      </c>
      <c r="AK175" s="6" t="s">
        <v>314</v>
      </c>
      <c r="AL175" s="4">
        <v>15</v>
      </c>
      <c r="AM175" s="59">
        <v>44985.200648541664</v>
      </c>
      <c r="AN175" s="59" t="s">
        <v>99</v>
      </c>
      <c r="AO175" s="59" t="s">
        <v>271</v>
      </c>
      <c r="AP175" s="59" t="s">
        <v>271</v>
      </c>
      <c r="AQ175" s="98"/>
      <c r="AR175" s="98"/>
      <c r="AS175" s="98"/>
      <c r="AT175" s="98"/>
      <c r="AU175" s="98"/>
      <c r="AV175" s="98"/>
    </row>
    <row r="176" spans="1:48" ht="12" x14ac:dyDescent="0.2">
      <c r="A176" s="3">
        <v>463</v>
      </c>
      <c r="B176" s="2" t="s">
        <v>867</v>
      </c>
      <c r="C176" s="3" t="s">
        <v>868</v>
      </c>
      <c r="D176" s="3" t="s">
        <v>869</v>
      </c>
      <c r="E176" s="3" t="s">
        <v>1021</v>
      </c>
      <c r="F176" s="3" t="s">
        <v>454</v>
      </c>
      <c r="G176" s="157" t="s">
        <v>454</v>
      </c>
      <c r="H176" s="3" t="s">
        <v>455</v>
      </c>
      <c r="I176" s="3" t="s">
        <v>209</v>
      </c>
      <c r="J176" s="3" t="s">
        <v>1042</v>
      </c>
      <c r="K176" s="59" t="s">
        <v>858</v>
      </c>
      <c r="L176" s="59" t="s">
        <v>251</v>
      </c>
      <c r="M176" s="4">
        <v>109</v>
      </c>
      <c r="N176" s="4">
        <v>84</v>
      </c>
      <c r="O176" s="155">
        <f t="shared" si="14"/>
        <v>77.064220183486242</v>
      </c>
      <c r="P176" s="4">
        <v>10</v>
      </c>
      <c r="Q176" s="4">
        <v>10</v>
      </c>
      <c r="R176" s="155">
        <f t="shared" si="15"/>
        <v>100</v>
      </c>
      <c r="S176" s="4">
        <v>0</v>
      </c>
      <c r="T176" s="4">
        <v>0</v>
      </c>
      <c r="U176" s="155" t="e">
        <f t="shared" si="16"/>
        <v>#DIV/0!</v>
      </c>
      <c r="V176" s="4">
        <v>7</v>
      </c>
      <c r="W176" s="4">
        <v>6</v>
      </c>
      <c r="X176" s="155">
        <f t="shared" si="17"/>
        <v>85.714285714285708</v>
      </c>
      <c r="Y176" s="4">
        <v>27</v>
      </c>
      <c r="Z176" s="4">
        <v>23</v>
      </c>
      <c r="AA176" s="155">
        <f t="shared" si="18"/>
        <v>85.18518518518519</v>
      </c>
      <c r="AB176" s="4">
        <v>27</v>
      </c>
      <c r="AC176" s="4">
        <v>21</v>
      </c>
      <c r="AD176" s="155">
        <f t="shared" si="19"/>
        <v>77.777777777777786</v>
      </c>
      <c r="AE176" s="4">
        <v>38</v>
      </c>
      <c r="AF176" s="4">
        <v>24</v>
      </c>
      <c r="AG176" s="155">
        <f t="shared" si="20"/>
        <v>63.157894736842103</v>
      </c>
      <c r="AH176" s="4">
        <v>5</v>
      </c>
      <c r="AI176" s="6" t="s">
        <v>277</v>
      </c>
      <c r="AJ176" s="2" t="s">
        <v>235</v>
      </c>
      <c r="AK176" s="6" t="s">
        <v>278</v>
      </c>
      <c r="AL176" s="4">
        <v>69</v>
      </c>
      <c r="AM176" s="59">
        <v>45063.26233662037</v>
      </c>
      <c r="AN176" s="59" t="s">
        <v>510</v>
      </c>
      <c r="AO176" s="59" t="s">
        <v>304</v>
      </c>
      <c r="AP176" s="59" t="s">
        <v>319</v>
      </c>
      <c r="AQ176" s="98"/>
      <c r="AR176" s="98"/>
      <c r="AS176" s="98"/>
      <c r="AT176" s="98"/>
      <c r="AU176" s="98"/>
      <c r="AV176" s="98"/>
    </row>
    <row r="177" spans="1:48" ht="12" x14ac:dyDescent="0.2">
      <c r="A177" s="3">
        <v>232</v>
      </c>
      <c r="B177" s="2" t="s">
        <v>870</v>
      </c>
      <c r="C177" s="3" t="s">
        <v>871</v>
      </c>
      <c r="D177" s="3" t="s">
        <v>872</v>
      </c>
      <c r="E177" s="3" t="s">
        <v>1023</v>
      </c>
      <c r="F177" s="3" t="s">
        <v>479</v>
      </c>
      <c r="G177" s="3" t="s">
        <v>479</v>
      </c>
      <c r="H177" s="3" t="s">
        <v>455</v>
      </c>
      <c r="I177" s="3" t="s">
        <v>209</v>
      </c>
      <c r="J177" s="3" t="s">
        <v>1042</v>
      </c>
      <c r="K177" s="59" t="s">
        <v>858</v>
      </c>
      <c r="L177" s="59" t="s">
        <v>251</v>
      </c>
      <c r="M177" s="4">
        <v>51</v>
      </c>
      <c r="N177" s="4">
        <v>37</v>
      </c>
      <c r="O177" s="155">
        <f t="shared" si="14"/>
        <v>72.549019607843135</v>
      </c>
      <c r="P177" s="4">
        <v>3</v>
      </c>
      <c r="Q177" s="4">
        <v>0</v>
      </c>
      <c r="R177" s="155">
        <f t="shared" si="15"/>
        <v>0</v>
      </c>
      <c r="S177" s="4">
        <v>0</v>
      </c>
      <c r="T177" s="4">
        <v>0</v>
      </c>
      <c r="U177" s="155" t="e">
        <f t="shared" si="16"/>
        <v>#DIV/0!</v>
      </c>
      <c r="V177" s="4">
        <v>0</v>
      </c>
      <c r="W177" s="4">
        <v>0</v>
      </c>
      <c r="X177" s="155" t="e">
        <f t="shared" si="17"/>
        <v>#DIV/0!</v>
      </c>
      <c r="Y177" s="4">
        <v>11</v>
      </c>
      <c r="Z177" s="4">
        <v>11</v>
      </c>
      <c r="AA177" s="155">
        <f t="shared" si="18"/>
        <v>100</v>
      </c>
      <c r="AB177" s="4">
        <v>7</v>
      </c>
      <c r="AC177" s="4">
        <v>4</v>
      </c>
      <c r="AD177" s="155">
        <f t="shared" si="19"/>
        <v>57.142857142857139</v>
      </c>
      <c r="AE177" s="4">
        <v>30</v>
      </c>
      <c r="AF177" s="4">
        <v>22</v>
      </c>
      <c r="AG177" s="155">
        <f t="shared" si="20"/>
        <v>73.333333333333329</v>
      </c>
      <c r="AH177" s="4">
        <v>0</v>
      </c>
      <c r="AI177" s="6" t="s">
        <v>277</v>
      </c>
      <c r="AJ177" s="2" t="s">
        <v>235</v>
      </c>
      <c r="AK177" s="6" t="s">
        <v>278</v>
      </c>
      <c r="AL177" s="4">
        <v>57</v>
      </c>
      <c r="AM177" s="59">
        <v>44984.147058692128</v>
      </c>
      <c r="AN177" s="59" t="s">
        <v>332</v>
      </c>
      <c r="AO177" s="59" t="s">
        <v>540</v>
      </c>
      <c r="AP177" s="59" t="s">
        <v>280</v>
      </c>
      <c r="AQ177" s="98"/>
      <c r="AR177" s="98"/>
      <c r="AS177" s="98"/>
      <c r="AT177" s="98"/>
      <c r="AU177" s="98"/>
      <c r="AV177" s="98"/>
    </row>
    <row r="178" spans="1:48" ht="12" x14ac:dyDescent="0.2">
      <c r="A178" s="3">
        <v>206</v>
      </c>
      <c r="B178" s="2" t="s">
        <v>35</v>
      </c>
      <c r="C178" s="3" t="s">
        <v>873</v>
      </c>
      <c r="D178" s="3" t="s">
        <v>874</v>
      </c>
      <c r="E178" s="3" t="s">
        <v>1022</v>
      </c>
      <c r="F178" s="3" t="s">
        <v>471</v>
      </c>
      <c r="G178" s="3" t="s">
        <v>472</v>
      </c>
      <c r="H178" s="3" t="s">
        <v>455</v>
      </c>
      <c r="I178" s="3" t="s">
        <v>209</v>
      </c>
      <c r="J178" s="3" t="s">
        <v>1042</v>
      </c>
      <c r="K178" s="59" t="s">
        <v>862</v>
      </c>
      <c r="L178" s="59" t="s">
        <v>251</v>
      </c>
      <c r="M178" s="4">
        <v>370</v>
      </c>
      <c r="N178" s="4">
        <v>98</v>
      </c>
      <c r="O178" s="155">
        <f t="shared" si="14"/>
        <v>26.486486486486488</v>
      </c>
      <c r="P178" s="4">
        <v>16</v>
      </c>
      <c r="Q178" s="4">
        <v>3</v>
      </c>
      <c r="R178" s="155">
        <f t="shared" si="15"/>
        <v>18.75</v>
      </c>
      <c r="S178" s="4">
        <v>0</v>
      </c>
      <c r="T178" s="4">
        <v>0</v>
      </c>
      <c r="U178" s="155" t="e">
        <f t="shared" si="16"/>
        <v>#DIV/0!</v>
      </c>
      <c r="V178" s="4">
        <v>38</v>
      </c>
      <c r="W178" s="4">
        <v>2</v>
      </c>
      <c r="X178" s="155">
        <f t="shared" si="17"/>
        <v>5.2631578947368416</v>
      </c>
      <c r="Y178" s="4">
        <v>40</v>
      </c>
      <c r="Z178" s="4">
        <v>6</v>
      </c>
      <c r="AA178" s="155">
        <f t="shared" si="18"/>
        <v>15</v>
      </c>
      <c r="AB178" s="4">
        <v>11</v>
      </c>
      <c r="AC178" s="4">
        <v>0</v>
      </c>
      <c r="AD178" s="155">
        <f t="shared" si="19"/>
        <v>0</v>
      </c>
      <c r="AE178" s="4">
        <v>265</v>
      </c>
      <c r="AF178" s="4">
        <v>87</v>
      </c>
      <c r="AG178" s="155">
        <f t="shared" si="20"/>
        <v>32.830188679245282</v>
      </c>
      <c r="AH178" s="4">
        <v>0</v>
      </c>
      <c r="AI178" s="6" t="s">
        <v>277</v>
      </c>
      <c r="AJ178" s="2" t="s">
        <v>235</v>
      </c>
      <c r="AK178" s="6" t="s">
        <v>314</v>
      </c>
      <c r="AL178" s="4" t="s">
        <v>69</v>
      </c>
      <c r="AM178" s="59">
        <v>44908.165698229168</v>
      </c>
      <c r="AN178" s="59" t="s">
        <v>66</v>
      </c>
      <c r="AO178" s="59" t="s">
        <v>742</v>
      </c>
      <c r="AP178" s="59" t="s">
        <v>271</v>
      </c>
      <c r="AQ178" s="98"/>
      <c r="AR178" s="98"/>
      <c r="AS178" s="98"/>
      <c r="AT178" s="98"/>
      <c r="AU178" s="98"/>
      <c r="AV178" s="98"/>
    </row>
    <row r="179" spans="1:48" ht="12" x14ac:dyDescent="0.2">
      <c r="A179" s="3">
        <v>458</v>
      </c>
      <c r="B179" s="2" t="s">
        <v>875</v>
      </c>
      <c r="C179" s="3" t="s">
        <v>876</v>
      </c>
      <c r="D179" s="3" t="s">
        <v>877</v>
      </c>
      <c r="E179" s="3" t="s">
        <v>1039</v>
      </c>
      <c r="F179" s="3" t="s">
        <v>878</v>
      </c>
      <c r="G179" s="157" t="s">
        <v>515</v>
      </c>
      <c r="H179" s="3" t="s">
        <v>509</v>
      </c>
      <c r="I179" s="3" t="s">
        <v>211</v>
      </c>
      <c r="J179" s="3" t="s">
        <v>1043</v>
      </c>
      <c r="K179" s="59" t="s">
        <v>862</v>
      </c>
      <c r="L179" s="59" t="s">
        <v>252</v>
      </c>
      <c r="M179" s="4">
        <v>38</v>
      </c>
      <c r="N179" s="4">
        <v>35</v>
      </c>
      <c r="O179" s="155">
        <f t="shared" si="14"/>
        <v>92.10526315789474</v>
      </c>
      <c r="P179" s="4">
        <v>1</v>
      </c>
      <c r="Q179" s="4">
        <v>1</v>
      </c>
      <c r="R179" s="155">
        <f t="shared" si="15"/>
        <v>100</v>
      </c>
      <c r="S179" s="4">
        <v>0</v>
      </c>
      <c r="T179" s="4">
        <v>0</v>
      </c>
      <c r="U179" s="155" t="e">
        <f t="shared" si="16"/>
        <v>#DIV/0!</v>
      </c>
      <c r="V179" s="4">
        <v>0</v>
      </c>
      <c r="W179" s="4">
        <v>0</v>
      </c>
      <c r="X179" s="155" t="e">
        <f t="shared" si="17"/>
        <v>#DIV/0!</v>
      </c>
      <c r="Y179" s="4">
        <v>9</v>
      </c>
      <c r="Z179" s="4">
        <v>9</v>
      </c>
      <c r="AA179" s="155">
        <f t="shared" si="18"/>
        <v>100</v>
      </c>
      <c r="AB179" s="4">
        <v>28</v>
      </c>
      <c r="AC179" s="4">
        <v>25</v>
      </c>
      <c r="AD179" s="155">
        <f t="shared" si="19"/>
        <v>89.285714285714292</v>
      </c>
      <c r="AE179" s="4">
        <v>0</v>
      </c>
      <c r="AF179" s="4">
        <v>0</v>
      </c>
      <c r="AG179" s="155" t="e">
        <f t="shared" si="20"/>
        <v>#DIV/0!</v>
      </c>
      <c r="AH179" s="4">
        <v>1</v>
      </c>
      <c r="AI179" s="6" t="s">
        <v>277</v>
      </c>
      <c r="AJ179" s="2" t="s">
        <v>235</v>
      </c>
      <c r="AK179" s="6" t="s">
        <v>314</v>
      </c>
      <c r="AL179" s="4">
        <v>25</v>
      </c>
      <c r="AM179" s="59">
        <v>45063.10560145833</v>
      </c>
      <c r="AN179" s="59" t="s">
        <v>510</v>
      </c>
      <c r="AO179" s="59" t="s">
        <v>540</v>
      </c>
      <c r="AP179" s="59" t="s">
        <v>751</v>
      </c>
      <c r="AQ179" s="98"/>
      <c r="AR179" s="98"/>
      <c r="AS179" s="98"/>
      <c r="AT179" s="98"/>
      <c r="AU179" s="98"/>
      <c r="AV179" s="98"/>
    </row>
    <row r="180" spans="1:48" ht="12" x14ac:dyDescent="0.2">
      <c r="A180" s="3">
        <v>112</v>
      </c>
      <c r="B180" s="2" t="s">
        <v>879</v>
      </c>
      <c r="C180" s="3" t="s">
        <v>880</v>
      </c>
      <c r="D180" s="3" t="s">
        <v>881</v>
      </c>
      <c r="E180" s="3" t="s">
        <v>1024</v>
      </c>
      <c r="F180" s="3" t="s">
        <v>508</v>
      </c>
      <c r="G180" s="3" t="s">
        <v>515</v>
      </c>
      <c r="H180" s="3" t="s">
        <v>509</v>
      </c>
      <c r="I180" s="3" t="s">
        <v>211</v>
      </c>
      <c r="J180" s="3" t="s">
        <v>1043</v>
      </c>
      <c r="K180" s="59" t="s">
        <v>858</v>
      </c>
      <c r="L180" s="59" t="s">
        <v>252</v>
      </c>
      <c r="M180" s="4">
        <v>387</v>
      </c>
      <c r="N180" s="4">
        <v>210</v>
      </c>
      <c r="O180" s="155">
        <f t="shared" si="14"/>
        <v>54.263565891472865</v>
      </c>
      <c r="P180" s="4">
        <v>42</v>
      </c>
      <c r="Q180" s="4">
        <v>25</v>
      </c>
      <c r="R180" s="155">
        <f t="shared" si="15"/>
        <v>59.523809523809526</v>
      </c>
      <c r="S180" s="4">
        <v>16</v>
      </c>
      <c r="T180" s="4">
        <v>6</v>
      </c>
      <c r="U180" s="155">
        <f t="shared" si="16"/>
        <v>37.5</v>
      </c>
      <c r="V180" s="4">
        <v>25</v>
      </c>
      <c r="W180" s="4">
        <v>23</v>
      </c>
      <c r="X180" s="155">
        <f t="shared" si="17"/>
        <v>92</v>
      </c>
      <c r="Y180" s="4">
        <v>241</v>
      </c>
      <c r="Z180" s="4">
        <v>116</v>
      </c>
      <c r="AA180" s="155">
        <f t="shared" si="18"/>
        <v>48.132780082987551</v>
      </c>
      <c r="AB180" s="4">
        <v>63</v>
      </c>
      <c r="AC180" s="4">
        <v>40</v>
      </c>
      <c r="AD180" s="155">
        <f t="shared" si="19"/>
        <v>63.492063492063487</v>
      </c>
      <c r="AE180" s="4">
        <v>0</v>
      </c>
      <c r="AF180" s="4">
        <v>0</v>
      </c>
      <c r="AG180" s="155" t="e">
        <f t="shared" si="20"/>
        <v>#DIV/0!</v>
      </c>
      <c r="AH180" s="4">
        <v>0</v>
      </c>
      <c r="AI180" s="6" t="s">
        <v>69</v>
      </c>
      <c r="AJ180" s="2" t="s">
        <v>235</v>
      </c>
      <c r="AK180" s="6" t="s">
        <v>278</v>
      </c>
      <c r="AL180" s="4">
        <v>63</v>
      </c>
      <c r="AM180" s="59">
        <v>44900.337363738428</v>
      </c>
      <c r="AN180" s="59" t="s">
        <v>882</v>
      </c>
      <c r="AO180" s="59" t="s">
        <v>742</v>
      </c>
      <c r="AP180" s="59" t="s">
        <v>358</v>
      </c>
      <c r="AQ180" s="98"/>
      <c r="AR180" s="98"/>
      <c r="AS180" s="98"/>
      <c r="AT180" s="98"/>
      <c r="AU180" s="98"/>
      <c r="AV180" s="98"/>
    </row>
    <row r="181" spans="1:48" ht="12" x14ac:dyDescent="0.2">
      <c r="A181" s="3">
        <v>410</v>
      </c>
      <c r="B181" s="2" t="s">
        <v>883</v>
      </c>
      <c r="C181" s="3" t="s">
        <v>884</v>
      </c>
      <c r="D181" s="3" t="s">
        <v>885</v>
      </c>
      <c r="E181" s="3" t="s">
        <v>1024</v>
      </c>
      <c r="F181" s="3" t="s">
        <v>514</v>
      </c>
      <c r="G181" s="3" t="s">
        <v>515</v>
      </c>
      <c r="H181" s="3" t="s">
        <v>509</v>
      </c>
      <c r="I181" s="3" t="s">
        <v>211</v>
      </c>
      <c r="J181" s="3" t="s">
        <v>1043</v>
      </c>
      <c r="K181" s="59" t="s">
        <v>886</v>
      </c>
      <c r="L181" s="59" t="s">
        <v>252</v>
      </c>
      <c r="M181" s="4">
        <v>72</v>
      </c>
      <c r="N181" s="4">
        <v>33</v>
      </c>
      <c r="O181" s="155">
        <f t="shared" si="14"/>
        <v>45.833333333333329</v>
      </c>
      <c r="P181" s="4">
        <v>4</v>
      </c>
      <c r="Q181" s="4">
        <v>4</v>
      </c>
      <c r="R181" s="155">
        <f t="shared" si="15"/>
        <v>100</v>
      </c>
      <c r="S181" s="4">
        <v>0</v>
      </c>
      <c r="T181" s="4">
        <v>0</v>
      </c>
      <c r="U181" s="155" t="e">
        <f t="shared" si="16"/>
        <v>#DIV/0!</v>
      </c>
      <c r="V181" s="4">
        <v>1</v>
      </c>
      <c r="W181" s="4">
        <v>1</v>
      </c>
      <c r="X181" s="155">
        <f t="shared" si="17"/>
        <v>100</v>
      </c>
      <c r="Y181" s="4">
        <v>13</v>
      </c>
      <c r="Z181" s="4">
        <v>8</v>
      </c>
      <c r="AA181" s="155">
        <f t="shared" si="18"/>
        <v>61.53846153846154</v>
      </c>
      <c r="AB181" s="4">
        <v>54</v>
      </c>
      <c r="AC181" s="4">
        <v>20</v>
      </c>
      <c r="AD181" s="155">
        <f t="shared" si="19"/>
        <v>37.037037037037038</v>
      </c>
      <c r="AE181" s="4">
        <v>0</v>
      </c>
      <c r="AF181" s="4">
        <v>0</v>
      </c>
      <c r="AG181" s="155" t="e">
        <f t="shared" si="20"/>
        <v>#DIV/0!</v>
      </c>
      <c r="AH181" s="4" t="s">
        <v>69</v>
      </c>
      <c r="AI181" s="6" t="s">
        <v>277</v>
      </c>
      <c r="AJ181" s="2" t="s">
        <v>235</v>
      </c>
      <c r="AK181" s="6" t="s">
        <v>314</v>
      </c>
      <c r="AL181" s="4">
        <v>33</v>
      </c>
      <c r="AM181" s="59">
        <v>45028.071583391204</v>
      </c>
      <c r="AN181" s="59" t="s">
        <v>294</v>
      </c>
      <c r="AO181" s="59" t="s">
        <v>271</v>
      </c>
      <c r="AP181" s="59" t="s">
        <v>271</v>
      </c>
      <c r="AQ181" s="98"/>
      <c r="AR181" s="98"/>
      <c r="AS181" s="98"/>
      <c r="AT181" s="98"/>
      <c r="AU181" s="98"/>
      <c r="AV181" s="98"/>
    </row>
    <row r="182" spans="1:48" ht="12" x14ac:dyDescent="0.2">
      <c r="A182" s="3">
        <v>235</v>
      </c>
      <c r="B182" s="2" t="s">
        <v>887</v>
      </c>
      <c r="C182" s="3" t="s">
        <v>888</v>
      </c>
      <c r="D182" s="3" t="s">
        <v>889</v>
      </c>
      <c r="E182" s="3" t="s">
        <v>1024</v>
      </c>
      <c r="F182" s="3" t="s">
        <v>514</v>
      </c>
      <c r="G182" s="3" t="s">
        <v>515</v>
      </c>
      <c r="H182" s="3" t="s">
        <v>509</v>
      </c>
      <c r="I182" s="3" t="s">
        <v>211</v>
      </c>
      <c r="J182" s="3" t="s">
        <v>1043</v>
      </c>
      <c r="K182" s="59" t="s">
        <v>858</v>
      </c>
      <c r="L182" s="59" t="s">
        <v>252</v>
      </c>
      <c r="M182" s="4">
        <v>130</v>
      </c>
      <c r="N182" s="4">
        <v>55</v>
      </c>
      <c r="O182" s="155">
        <f t="shared" si="14"/>
        <v>42.307692307692307</v>
      </c>
      <c r="P182" s="4">
        <v>5</v>
      </c>
      <c r="Q182" s="4">
        <v>4</v>
      </c>
      <c r="R182" s="155">
        <f t="shared" si="15"/>
        <v>80</v>
      </c>
      <c r="S182" s="4">
        <v>0</v>
      </c>
      <c r="T182" s="4">
        <v>0</v>
      </c>
      <c r="U182" s="155" t="e">
        <f t="shared" si="16"/>
        <v>#DIV/0!</v>
      </c>
      <c r="V182" s="4">
        <v>0</v>
      </c>
      <c r="W182" s="4">
        <v>0</v>
      </c>
      <c r="X182" s="155" t="e">
        <f t="shared" si="17"/>
        <v>#DIV/0!</v>
      </c>
      <c r="Y182" s="4">
        <v>26</v>
      </c>
      <c r="Z182" s="4">
        <v>12</v>
      </c>
      <c r="AA182" s="155">
        <f t="shared" si="18"/>
        <v>46.153846153846153</v>
      </c>
      <c r="AB182" s="4">
        <v>99</v>
      </c>
      <c r="AC182" s="4">
        <v>39</v>
      </c>
      <c r="AD182" s="155">
        <f t="shared" si="19"/>
        <v>39.393939393939391</v>
      </c>
      <c r="AE182" s="4">
        <v>0</v>
      </c>
      <c r="AF182" s="4">
        <v>0</v>
      </c>
      <c r="AG182" s="155" t="e">
        <f t="shared" si="20"/>
        <v>#DIV/0!</v>
      </c>
      <c r="AH182" s="4">
        <v>0</v>
      </c>
      <c r="AI182" s="6" t="s">
        <v>69</v>
      </c>
      <c r="AJ182" s="2" t="s">
        <v>235</v>
      </c>
      <c r="AK182" s="6" t="s">
        <v>278</v>
      </c>
      <c r="AL182" s="4">
        <v>111</v>
      </c>
      <c r="AM182" s="59">
        <v>44984.248804791663</v>
      </c>
      <c r="AN182" s="59" t="s">
        <v>890</v>
      </c>
      <c r="AO182" s="59" t="s">
        <v>742</v>
      </c>
      <c r="AP182" s="59" t="s">
        <v>351</v>
      </c>
      <c r="AQ182" s="98"/>
      <c r="AR182" s="98"/>
      <c r="AS182" s="98"/>
      <c r="AT182" s="98"/>
      <c r="AU182" s="98"/>
      <c r="AV182" s="98"/>
    </row>
    <row r="183" spans="1:48" ht="12" x14ac:dyDescent="0.2">
      <c r="A183" s="3">
        <v>396</v>
      </c>
      <c r="B183" s="2" t="s">
        <v>891</v>
      </c>
      <c r="C183" s="3" t="s">
        <v>892</v>
      </c>
      <c r="D183" s="3" t="s">
        <v>893</v>
      </c>
      <c r="E183" s="3" t="s">
        <v>1026</v>
      </c>
      <c r="F183" s="3" t="s">
        <v>539</v>
      </c>
      <c r="G183" s="3" t="s">
        <v>515</v>
      </c>
      <c r="H183" s="3" t="s">
        <v>509</v>
      </c>
      <c r="I183" s="3" t="s">
        <v>211</v>
      </c>
      <c r="J183" s="3" t="s">
        <v>1043</v>
      </c>
      <c r="K183" s="59" t="s">
        <v>858</v>
      </c>
      <c r="L183" s="59" t="s">
        <v>252</v>
      </c>
      <c r="M183" s="4">
        <v>157</v>
      </c>
      <c r="N183" s="4">
        <v>60</v>
      </c>
      <c r="O183" s="155">
        <f t="shared" si="14"/>
        <v>38.216560509554142</v>
      </c>
      <c r="P183" s="4">
        <v>7</v>
      </c>
      <c r="Q183" s="4">
        <v>2</v>
      </c>
      <c r="R183" s="155">
        <f t="shared" si="15"/>
        <v>28.571428571428569</v>
      </c>
      <c r="S183" s="4">
        <v>0</v>
      </c>
      <c r="T183" s="4">
        <v>0</v>
      </c>
      <c r="U183" s="155" t="e">
        <f t="shared" si="16"/>
        <v>#DIV/0!</v>
      </c>
      <c r="V183" s="4">
        <v>0</v>
      </c>
      <c r="W183" s="4">
        <v>0</v>
      </c>
      <c r="X183" s="155" t="e">
        <f t="shared" si="17"/>
        <v>#DIV/0!</v>
      </c>
      <c r="Y183" s="4">
        <v>41</v>
      </c>
      <c r="Z183" s="4">
        <v>13</v>
      </c>
      <c r="AA183" s="155">
        <f t="shared" si="18"/>
        <v>31.707317073170731</v>
      </c>
      <c r="AB183" s="4">
        <v>42</v>
      </c>
      <c r="AC183" s="4">
        <v>16</v>
      </c>
      <c r="AD183" s="155">
        <f t="shared" si="19"/>
        <v>38.095238095238095</v>
      </c>
      <c r="AE183" s="4">
        <v>67</v>
      </c>
      <c r="AF183" s="4">
        <v>29</v>
      </c>
      <c r="AG183" s="155">
        <f t="shared" si="20"/>
        <v>43.283582089552233</v>
      </c>
      <c r="AH183" s="4">
        <v>0</v>
      </c>
      <c r="AI183" s="6" t="s">
        <v>69</v>
      </c>
      <c r="AJ183" s="2" t="s">
        <v>235</v>
      </c>
      <c r="AK183" s="6" t="s">
        <v>278</v>
      </c>
      <c r="AL183" s="4">
        <v>120</v>
      </c>
      <c r="AM183" s="59">
        <v>45014.494229317126</v>
      </c>
      <c r="AN183" s="59" t="s">
        <v>86</v>
      </c>
      <c r="AO183" s="59" t="s">
        <v>74</v>
      </c>
      <c r="AP183" s="59" t="s">
        <v>351</v>
      </c>
      <c r="AQ183" s="98"/>
      <c r="AR183" s="98"/>
      <c r="AS183" s="98"/>
      <c r="AT183" s="98"/>
      <c r="AU183" s="98"/>
      <c r="AV183" s="98"/>
    </row>
    <row r="184" spans="1:48" ht="12" x14ac:dyDescent="0.2">
      <c r="A184" s="3">
        <v>226</v>
      </c>
      <c r="B184" s="2" t="s">
        <v>894</v>
      </c>
      <c r="C184" s="3" t="s">
        <v>895</v>
      </c>
      <c r="D184" s="3" t="s">
        <v>896</v>
      </c>
      <c r="E184" s="3" t="s">
        <v>1024</v>
      </c>
      <c r="F184" s="3" t="s">
        <v>508</v>
      </c>
      <c r="G184" s="3" t="s">
        <v>515</v>
      </c>
      <c r="H184" s="3" t="s">
        <v>509</v>
      </c>
      <c r="I184" s="3" t="s">
        <v>211</v>
      </c>
      <c r="J184" s="3" t="s">
        <v>1043</v>
      </c>
      <c r="K184" s="59" t="s">
        <v>886</v>
      </c>
      <c r="L184" s="59" t="s">
        <v>252</v>
      </c>
      <c r="M184" s="4">
        <v>112</v>
      </c>
      <c r="N184" s="4">
        <v>34</v>
      </c>
      <c r="O184" s="155">
        <f t="shared" si="14"/>
        <v>30.357142857142854</v>
      </c>
      <c r="P184" s="4">
        <v>8</v>
      </c>
      <c r="Q184" s="4">
        <v>4</v>
      </c>
      <c r="R184" s="155">
        <f t="shared" si="15"/>
        <v>50</v>
      </c>
      <c r="S184" s="4">
        <v>4</v>
      </c>
      <c r="T184" s="4">
        <v>3</v>
      </c>
      <c r="U184" s="155">
        <f t="shared" si="16"/>
        <v>75</v>
      </c>
      <c r="V184" s="4">
        <v>10</v>
      </c>
      <c r="W184" s="4">
        <v>6</v>
      </c>
      <c r="X184" s="155">
        <f t="shared" si="17"/>
        <v>60</v>
      </c>
      <c r="Y184" s="4">
        <v>45</v>
      </c>
      <c r="Z184" s="4">
        <v>12</v>
      </c>
      <c r="AA184" s="155">
        <f t="shared" si="18"/>
        <v>26.666666666666668</v>
      </c>
      <c r="AB184" s="4">
        <v>43</v>
      </c>
      <c r="AC184" s="4">
        <v>7</v>
      </c>
      <c r="AD184" s="155">
        <f t="shared" si="19"/>
        <v>16.279069767441861</v>
      </c>
      <c r="AE184" s="4">
        <v>2</v>
      </c>
      <c r="AF184" s="4">
        <v>2</v>
      </c>
      <c r="AG184" s="155">
        <f t="shared" si="20"/>
        <v>100</v>
      </c>
      <c r="AH184" s="4">
        <v>5</v>
      </c>
      <c r="AI184" s="6" t="s">
        <v>69</v>
      </c>
      <c r="AJ184" s="2" t="s">
        <v>235</v>
      </c>
      <c r="AK184" s="6" t="s">
        <v>278</v>
      </c>
      <c r="AL184" s="4">
        <v>128</v>
      </c>
      <c r="AM184" s="59">
        <v>44972.218150856483</v>
      </c>
      <c r="AN184" s="59" t="s">
        <v>897</v>
      </c>
      <c r="AO184" s="59" t="s">
        <v>646</v>
      </c>
      <c r="AP184" s="59" t="s">
        <v>280</v>
      </c>
      <c r="AQ184" s="98"/>
      <c r="AR184" s="98"/>
      <c r="AS184" s="98"/>
      <c r="AT184" s="98"/>
      <c r="AU184" s="98"/>
      <c r="AV184" s="98"/>
    </row>
    <row r="185" spans="1:48" ht="12" x14ac:dyDescent="0.2">
      <c r="A185" s="3">
        <v>116</v>
      </c>
      <c r="B185" s="2" t="s">
        <v>898</v>
      </c>
      <c r="C185" s="3" t="s">
        <v>899</v>
      </c>
      <c r="D185" s="3" t="s">
        <v>900</v>
      </c>
      <c r="E185" s="3" t="s">
        <v>1025</v>
      </c>
      <c r="F185" s="3" t="s">
        <v>525</v>
      </c>
      <c r="G185" s="3" t="s">
        <v>525</v>
      </c>
      <c r="H185" s="3" t="s">
        <v>509</v>
      </c>
      <c r="I185" s="3" t="s">
        <v>211</v>
      </c>
      <c r="J185" s="3" t="s">
        <v>1043</v>
      </c>
      <c r="K185" s="59" t="s">
        <v>886</v>
      </c>
      <c r="L185" s="59" t="s">
        <v>252</v>
      </c>
      <c r="M185" s="4">
        <v>24</v>
      </c>
      <c r="N185" s="4">
        <v>7</v>
      </c>
      <c r="O185" s="155">
        <f t="shared" si="14"/>
        <v>29.166666666666668</v>
      </c>
      <c r="P185" s="4">
        <v>4</v>
      </c>
      <c r="Q185" s="4">
        <v>3</v>
      </c>
      <c r="R185" s="155">
        <f t="shared" si="15"/>
        <v>75</v>
      </c>
      <c r="S185" s="4">
        <v>0</v>
      </c>
      <c r="T185" s="4">
        <v>0</v>
      </c>
      <c r="U185" s="155" t="e">
        <f t="shared" si="16"/>
        <v>#DIV/0!</v>
      </c>
      <c r="V185" s="4">
        <v>0</v>
      </c>
      <c r="W185" s="4">
        <v>0</v>
      </c>
      <c r="X185" s="155" t="e">
        <f t="shared" si="17"/>
        <v>#DIV/0!</v>
      </c>
      <c r="Y185" s="4">
        <v>0</v>
      </c>
      <c r="Z185" s="4">
        <v>0</v>
      </c>
      <c r="AA185" s="155" t="e">
        <f t="shared" si="18"/>
        <v>#DIV/0!</v>
      </c>
      <c r="AB185" s="4">
        <v>19</v>
      </c>
      <c r="AC185" s="4">
        <v>4</v>
      </c>
      <c r="AD185" s="155">
        <f t="shared" si="19"/>
        <v>21.052631578947366</v>
      </c>
      <c r="AE185" s="4">
        <v>1</v>
      </c>
      <c r="AF185" s="4">
        <v>0</v>
      </c>
      <c r="AG185" s="155">
        <f t="shared" si="20"/>
        <v>0</v>
      </c>
      <c r="AH185" s="4">
        <v>0</v>
      </c>
      <c r="AI185" s="6" t="s">
        <v>277</v>
      </c>
      <c r="AJ185" s="2" t="s">
        <v>235</v>
      </c>
      <c r="AK185" s="6" t="s">
        <v>901</v>
      </c>
      <c r="AL185" s="4">
        <v>12</v>
      </c>
      <c r="AM185" s="59">
        <v>44901.159401307872</v>
      </c>
      <c r="AN185" s="59" t="s">
        <v>431</v>
      </c>
      <c r="AO185" s="59" t="s">
        <v>902</v>
      </c>
      <c r="AP185" s="59" t="s">
        <v>271</v>
      </c>
      <c r="AQ185" s="98"/>
      <c r="AR185" s="98"/>
      <c r="AS185" s="98"/>
      <c r="AT185" s="98"/>
      <c r="AU185" s="98"/>
      <c r="AV185" s="98"/>
    </row>
    <row r="186" spans="1:48" ht="12" x14ac:dyDescent="0.2">
      <c r="A186" s="3">
        <v>293</v>
      </c>
      <c r="B186" s="2" t="s">
        <v>903</v>
      </c>
      <c r="C186" s="3" t="s">
        <v>904</v>
      </c>
      <c r="D186" s="3" t="s">
        <v>905</v>
      </c>
      <c r="E186" s="3" t="s">
        <v>1025</v>
      </c>
      <c r="F186" s="3" t="s">
        <v>525</v>
      </c>
      <c r="G186" s="3" t="s">
        <v>525</v>
      </c>
      <c r="H186" s="3" t="s">
        <v>509</v>
      </c>
      <c r="I186" s="3" t="s">
        <v>211</v>
      </c>
      <c r="J186" s="3" t="s">
        <v>1043</v>
      </c>
      <c r="K186" s="59" t="s">
        <v>858</v>
      </c>
      <c r="L186" s="59" t="s">
        <v>252</v>
      </c>
      <c r="M186" s="4">
        <v>64</v>
      </c>
      <c r="N186" s="4">
        <v>10</v>
      </c>
      <c r="O186" s="155">
        <f t="shared" si="14"/>
        <v>15.625</v>
      </c>
      <c r="P186" s="4">
        <v>7</v>
      </c>
      <c r="Q186" s="4">
        <v>7</v>
      </c>
      <c r="R186" s="155">
        <f t="shared" si="15"/>
        <v>100</v>
      </c>
      <c r="S186" s="4">
        <v>0</v>
      </c>
      <c r="T186" s="4">
        <v>0</v>
      </c>
      <c r="U186" s="155" t="e">
        <f t="shared" si="16"/>
        <v>#DIV/0!</v>
      </c>
      <c r="V186" s="4">
        <v>0</v>
      </c>
      <c r="W186" s="4">
        <v>0</v>
      </c>
      <c r="X186" s="155" t="e">
        <f t="shared" si="17"/>
        <v>#DIV/0!</v>
      </c>
      <c r="Y186" s="4">
        <v>13</v>
      </c>
      <c r="Z186" s="4">
        <v>3</v>
      </c>
      <c r="AA186" s="155">
        <f t="shared" si="18"/>
        <v>23.076923076923077</v>
      </c>
      <c r="AB186" s="4">
        <v>4</v>
      </c>
      <c r="AC186" s="4">
        <v>0</v>
      </c>
      <c r="AD186" s="155">
        <f t="shared" si="19"/>
        <v>0</v>
      </c>
      <c r="AE186" s="4">
        <v>40</v>
      </c>
      <c r="AF186" s="4">
        <v>0</v>
      </c>
      <c r="AG186" s="155">
        <f t="shared" si="20"/>
        <v>0</v>
      </c>
      <c r="AH186" s="4">
        <v>0</v>
      </c>
      <c r="AI186" s="6" t="s">
        <v>277</v>
      </c>
      <c r="AJ186" s="2" t="s">
        <v>235</v>
      </c>
      <c r="AK186" s="6" t="s">
        <v>278</v>
      </c>
      <c r="AL186" s="4">
        <v>66</v>
      </c>
      <c r="AM186" s="59">
        <v>44997.217781643521</v>
      </c>
      <c r="AN186" s="59" t="s">
        <v>89</v>
      </c>
      <c r="AO186" s="59" t="s">
        <v>74</v>
      </c>
      <c r="AP186" s="59" t="s">
        <v>351</v>
      </c>
      <c r="AQ186" s="98"/>
      <c r="AR186" s="98"/>
      <c r="AS186" s="98"/>
      <c r="AT186" s="98"/>
      <c r="AU186" s="98"/>
      <c r="AV186" s="98"/>
    </row>
    <row r="187" spans="1:48" ht="12" x14ac:dyDescent="0.2">
      <c r="A187" s="3">
        <v>385</v>
      </c>
      <c r="B187" s="2" t="s">
        <v>906</v>
      </c>
      <c r="C187" s="3" t="s">
        <v>907</v>
      </c>
      <c r="D187" s="3" t="s">
        <v>908</v>
      </c>
      <c r="E187" s="3" t="s">
        <v>1025</v>
      </c>
      <c r="F187" s="3" t="s">
        <v>525</v>
      </c>
      <c r="G187" s="3" t="s">
        <v>525</v>
      </c>
      <c r="H187" s="3" t="s">
        <v>509</v>
      </c>
      <c r="I187" s="3" t="s">
        <v>211</v>
      </c>
      <c r="J187" s="3" t="s">
        <v>1043</v>
      </c>
      <c r="K187" s="59" t="s">
        <v>862</v>
      </c>
      <c r="L187" s="59" t="s">
        <v>252</v>
      </c>
      <c r="M187" s="4">
        <v>165</v>
      </c>
      <c r="N187" s="4">
        <v>25</v>
      </c>
      <c r="O187" s="155">
        <f t="shared" si="14"/>
        <v>15.151515151515152</v>
      </c>
      <c r="P187" s="4">
        <v>6</v>
      </c>
      <c r="Q187" s="4">
        <v>3</v>
      </c>
      <c r="R187" s="155">
        <f t="shared" si="15"/>
        <v>50</v>
      </c>
      <c r="S187" s="4">
        <v>0</v>
      </c>
      <c r="T187" s="4">
        <v>0</v>
      </c>
      <c r="U187" s="155" t="e">
        <f t="shared" si="16"/>
        <v>#DIV/0!</v>
      </c>
      <c r="V187" s="4">
        <v>111</v>
      </c>
      <c r="W187" s="4">
        <v>15</v>
      </c>
      <c r="X187" s="155">
        <f t="shared" si="17"/>
        <v>13.513513513513514</v>
      </c>
      <c r="Y187" s="4">
        <v>24</v>
      </c>
      <c r="Z187" s="4">
        <v>1</v>
      </c>
      <c r="AA187" s="155">
        <f t="shared" si="18"/>
        <v>4.1666666666666661</v>
      </c>
      <c r="AB187" s="4">
        <v>18</v>
      </c>
      <c r="AC187" s="4">
        <v>6</v>
      </c>
      <c r="AD187" s="155">
        <f t="shared" si="19"/>
        <v>33.333333333333329</v>
      </c>
      <c r="AE187" s="4">
        <v>6</v>
      </c>
      <c r="AF187" s="4">
        <v>0</v>
      </c>
      <c r="AG187" s="155">
        <f t="shared" si="20"/>
        <v>0</v>
      </c>
      <c r="AH187" s="4">
        <v>0</v>
      </c>
      <c r="AI187" s="6" t="s">
        <v>277</v>
      </c>
      <c r="AJ187" s="2" t="s">
        <v>235</v>
      </c>
      <c r="AK187" s="6" t="s">
        <v>314</v>
      </c>
      <c r="AL187" s="4">
        <v>59</v>
      </c>
      <c r="AM187" s="59">
        <v>45008.459538738425</v>
      </c>
      <c r="AN187" s="59" t="s">
        <v>86</v>
      </c>
      <c r="AO187" s="59" t="s">
        <v>271</v>
      </c>
      <c r="AP187" s="59" t="s">
        <v>358</v>
      </c>
      <c r="AQ187" s="98"/>
      <c r="AR187" s="98"/>
      <c r="AS187" s="98"/>
      <c r="AT187" s="98"/>
      <c r="AU187" s="98"/>
      <c r="AV187" s="98"/>
    </row>
    <row r="188" spans="1:48" ht="12" x14ac:dyDescent="0.2">
      <c r="A188" s="3">
        <v>25</v>
      </c>
      <c r="B188" s="2" t="s">
        <v>909</v>
      </c>
      <c r="C188" s="3" t="s">
        <v>910</v>
      </c>
      <c r="D188" s="3" t="s">
        <v>911</v>
      </c>
      <c r="E188" s="3" t="s">
        <v>1029</v>
      </c>
      <c r="F188" s="3" t="s">
        <v>573</v>
      </c>
      <c r="G188" s="3" t="s">
        <v>573</v>
      </c>
      <c r="H188" s="3" t="s">
        <v>563</v>
      </c>
      <c r="I188" s="3" t="s">
        <v>207</v>
      </c>
      <c r="J188" s="3" t="s">
        <v>1044</v>
      </c>
      <c r="K188" s="59" t="s">
        <v>858</v>
      </c>
      <c r="L188" s="59" t="s">
        <v>253</v>
      </c>
      <c r="M188" s="4">
        <v>90</v>
      </c>
      <c r="N188" s="4">
        <v>76</v>
      </c>
      <c r="O188" s="155">
        <f t="shared" si="14"/>
        <v>84.444444444444443</v>
      </c>
      <c r="P188" s="4">
        <v>6</v>
      </c>
      <c r="Q188" s="4">
        <v>6</v>
      </c>
      <c r="R188" s="155">
        <f t="shared" si="15"/>
        <v>100</v>
      </c>
      <c r="S188" s="4">
        <v>0</v>
      </c>
      <c r="T188" s="4">
        <v>0</v>
      </c>
      <c r="U188" s="155" t="e">
        <f t="shared" si="16"/>
        <v>#DIV/0!</v>
      </c>
      <c r="V188" s="4">
        <v>40</v>
      </c>
      <c r="W188" s="4">
        <v>30</v>
      </c>
      <c r="X188" s="155">
        <f t="shared" si="17"/>
        <v>75</v>
      </c>
      <c r="Y188" s="4">
        <v>16</v>
      </c>
      <c r="Z188" s="4">
        <v>14</v>
      </c>
      <c r="AA188" s="155">
        <f t="shared" si="18"/>
        <v>87.5</v>
      </c>
      <c r="AB188" s="4">
        <v>20</v>
      </c>
      <c r="AC188" s="4">
        <v>19</v>
      </c>
      <c r="AD188" s="155">
        <f t="shared" si="19"/>
        <v>95</v>
      </c>
      <c r="AE188" s="4">
        <v>8</v>
      </c>
      <c r="AF188" s="4">
        <v>7</v>
      </c>
      <c r="AG188" s="155">
        <f t="shared" si="20"/>
        <v>87.5</v>
      </c>
      <c r="AH188" s="4">
        <v>0</v>
      </c>
      <c r="AI188" s="6" t="s">
        <v>313</v>
      </c>
      <c r="AJ188" s="2" t="s">
        <v>235</v>
      </c>
      <c r="AK188" s="6" t="s">
        <v>323</v>
      </c>
      <c r="AL188" s="4">
        <v>89</v>
      </c>
      <c r="AM188" s="59">
        <v>44875.134597025462</v>
      </c>
      <c r="AN188" s="59" t="s">
        <v>544</v>
      </c>
      <c r="AO188" s="59" t="s">
        <v>71</v>
      </c>
      <c r="AP188" s="59" t="s">
        <v>71</v>
      </c>
      <c r="AQ188" s="98"/>
      <c r="AR188" s="98"/>
      <c r="AS188" s="98"/>
      <c r="AT188" s="98"/>
      <c r="AU188" s="98"/>
      <c r="AV188" s="98"/>
    </row>
    <row r="189" spans="1:48" ht="12" x14ac:dyDescent="0.2">
      <c r="A189" s="3">
        <v>231</v>
      </c>
      <c r="B189" s="2" t="s">
        <v>912</v>
      </c>
      <c r="C189" s="3" t="s">
        <v>913</v>
      </c>
      <c r="D189" s="3" t="s">
        <v>914</v>
      </c>
      <c r="E189" s="3" t="s">
        <v>1027</v>
      </c>
      <c r="F189" s="3" t="s">
        <v>562</v>
      </c>
      <c r="G189" s="3" t="s">
        <v>562</v>
      </c>
      <c r="H189" s="3" t="s">
        <v>563</v>
      </c>
      <c r="I189" s="3" t="s">
        <v>207</v>
      </c>
      <c r="J189" s="3" t="s">
        <v>1044</v>
      </c>
      <c r="K189" s="59" t="s">
        <v>858</v>
      </c>
      <c r="L189" s="59" t="s">
        <v>253</v>
      </c>
      <c r="M189" s="4">
        <v>75</v>
      </c>
      <c r="N189" s="4">
        <v>62</v>
      </c>
      <c r="O189" s="155">
        <f t="shared" si="14"/>
        <v>82.666666666666671</v>
      </c>
      <c r="P189" s="4">
        <v>4</v>
      </c>
      <c r="Q189" s="4">
        <v>4</v>
      </c>
      <c r="R189" s="155">
        <f t="shared" si="15"/>
        <v>100</v>
      </c>
      <c r="S189" s="4">
        <v>0</v>
      </c>
      <c r="T189" s="4">
        <v>0</v>
      </c>
      <c r="U189" s="155" t="e">
        <f t="shared" si="16"/>
        <v>#DIV/0!</v>
      </c>
      <c r="V189" s="4">
        <v>42</v>
      </c>
      <c r="W189" s="4">
        <v>32</v>
      </c>
      <c r="X189" s="155">
        <f t="shared" si="17"/>
        <v>76.19047619047619</v>
      </c>
      <c r="Y189" s="4">
        <v>17</v>
      </c>
      <c r="Z189" s="4">
        <v>14</v>
      </c>
      <c r="AA189" s="155">
        <f t="shared" si="18"/>
        <v>82.35294117647058</v>
      </c>
      <c r="AB189" s="4">
        <v>12</v>
      </c>
      <c r="AC189" s="4">
        <v>12</v>
      </c>
      <c r="AD189" s="155">
        <f t="shared" si="19"/>
        <v>100</v>
      </c>
      <c r="AE189" s="4">
        <v>0</v>
      </c>
      <c r="AF189" s="4">
        <v>0</v>
      </c>
      <c r="AG189" s="155" t="e">
        <f t="shared" si="20"/>
        <v>#DIV/0!</v>
      </c>
      <c r="AH189" s="4">
        <v>0</v>
      </c>
      <c r="AI189" s="6" t="s">
        <v>313</v>
      </c>
      <c r="AJ189" s="2" t="s">
        <v>235</v>
      </c>
      <c r="AK189" s="6" t="s">
        <v>278</v>
      </c>
      <c r="AL189" s="4">
        <v>79</v>
      </c>
      <c r="AM189" s="59">
        <v>44984.142053229167</v>
      </c>
      <c r="AN189" s="59" t="s">
        <v>332</v>
      </c>
      <c r="AO189" s="59" t="s">
        <v>271</v>
      </c>
      <c r="AP189" s="59" t="s">
        <v>271</v>
      </c>
      <c r="AQ189" s="98"/>
      <c r="AR189" s="98"/>
      <c r="AS189" s="98"/>
      <c r="AT189" s="98"/>
      <c r="AU189" s="98"/>
      <c r="AV189" s="98"/>
    </row>
    <row r="190" spans="1:48" ht="12" x14ac:dyDescent="0.2">
      <c r="A190" s="3">
        <v>391</v>
      </c>
      <c r="B190" s="2" t="s">
        <v>915</v>
      </c>
      <c r="C190" s="3" t="s">
        <v>916</v>
      </c>
      <c r="D190" s="3" t="s">
        <v>917</v>
      </c>
      <c r="E190" s="3" t="s">
        <v>1029</v>
      </c>
      <c r="F190" s="3" t="s">
        <v>573</v>
      </c>
      <c r="G190" s="3" t="s">
        <v>573</v>
      </c>
      <c r="H190" s="3" t="s">
        <v>563</v>
      </c>
      <c r="I190" s="3" t="s">
        <v>207</v>
      </c>
      <c r="J190" s="3" t="s">
        <v>1044</v>
      </c>
      <c r="K190" s="59" t="s">
        <v>858</v>
      </c>
      <c r="L190" s="59" t="s">
        <v>253</v>
      </c>
      <c r="M190" s="4">
        <v>70</v>
      </c>
      <c r="N190" s="4">
        <v>55</v>
      </c>
      <c r="O190" s="155">
        <f t="shared" si="14"/>
        <v>78.571428571428569</v>
      </c>
      <c r="P190" s="4">
        <v>3</v>
      </c>
      <c r="Q190" s="4">
        <v>2</v>
      </c>
      <c r="R190" s="155">
        <f t="shared" si="15"/>
        <v>66.666666666666657</v>
      </c>
      <c r="S190" s="4">
        <v>0</v>
      </c>
      <c r="T190" s="4">
        <v>0</v>
      </c>
      <c r="U190" s="155" t="e">
        <f t="shared" si="16"/>
        <v>#DIV/0!</v>
      </c>
      <c r="V190" s="4">
        <v>33</v>
      </c>
      <c r="W190" s="4">
        <v>33</v>
      </c>
      <c r="X190" s="155">
        <f t="shared" si="17"/>
        <v>100</v>
      </c>
      <c r="Y190" s="4">
        <v>15</v>
      </c>
      <c r="Z190" s="4">
        <v>8</v>
      </c>
      <c r="AA190" s="155">
        <f t="shared" si="18"/>
        <v>53.333333333333336</v>
      </c>
      <c r="AB190" s="4">
        <v>18</v>
      </c>
      <c r="AC190" s="4">
        <v>11</v>
      </c>
      <c r="AD190" s="155">
        <f t="shared" si="19"/>
        <v>61.111111111111114</v>
      </c>
      <c r="AE190" s="4">
        <v>1</v>
      </c>
      <c r="AF190" s="4">
        <v>1</v>
      </c>
      <c r="AG190" s="155">
        <f t="shared" si="20"/>
        <v>100</v>
      </c>
      <c r="AH190" s="4">
        <v>0</v>
      </c>
      <c r="AI190" s="6" t="s">
        <v>277</v>
      </c>
      <c r="AJ190" s="2" t="s">
        <v>235</v>
      </c>
      <c r="AK190" s="6" t="s">
        <v>323</v>
      </c>
      <c r="AL190" s="4">
        <v>49</v>
      </c>
      <c r="AM190" s="59">
        <v>45009.160058726855</v>
      </c>
      <c r="AN190" s="59" t="s">
        <v>833</v>
      </c>
      <c r="AO190" s="59" t="s">
        <v>304</v>
      </c>
      <c r="AP190" s="59" t="s">
        <v>540</v>
      </c>
      <c r="AQ190" s="98"/>
      <c r="AR190" s="98"/>
      <c r="AS190" s="98"/>
      <c r="AT190" s="98"/>
      <c r="AU190" s="98"/>
      <c r="AV190" s="98"/>
    </row>
    <row r="191" spans="1:48" ht="12" x14ac:dyDescent="0.2">
      <c r="A191" s="3">
        <v>182</v>
      </c>
      <c r="B191" s="2" t="s">
        <v>918</v>
      </c>
      <c r="C191" s="3" t="s">
        <v>919</v>
      </c>
      <c r="D191" s="3" t="s">
        <v>920</v>
      </c>
      <c r="E191" s="3" t="s">
        <v>1030</v>
      </c>
      <c r="F191" s="3" t="s">
        <v>581</v>
      </c>
      <c r="G191" s="3" t="s">
        <v>472</v>
      </c>
      <c r="H191" s="3" t="s">
        <v>563</v>
      </c>
      <c r="I191" s="3" t="s">
        <v>207</v>
      </c>
      <c r="J191" s="3" t="s">
        <v>1044</v>
      </c>
      <c r="K191" s="59" t="s">
        <v>858</v>
      </c>
      <c r="L191" s="59" t="s">
        <v>253</v>
      </c>
      <c r="M191" s="4">
        <v>55</v>
      </c>
      <c r="N191" s="4">
        <v>32</v>
      </c>
      <c r="O191" s="155">
        <f t="shared" si="14"/>
        <v>58.18181818181818</v>
      </c>
      <c r="P191" s="4">
        <v>2</v>
      </c>
      <c r="Q191" s="4">
        <v>2</v>
      </c>
      <c r="R191" s="155">
        <f t="shared" si="15"/>
        <v>100</v>
      </c>
      <c r="S191" s="4">
        <v>0</v>
      </c>
      <c r="T191" s="4">
        <v>0</v>
      </c>
      <c r="U191" s="155" t="e">
        <f t="shared" si="16"/>
        <v>#DIV/0!</v>
      </c>
      <c r="V191" s="4">
        <v>0</v>
      </c>
      <c r="W191" s="4">
        <v>0</v>
      </c>
      <c r="X191" s="155" t="e">
        <f t="shared" si="17"/>
        <v>#DIV/0!</v>
      </c>
      <c r="Y191" s="4">
        <v>13</v>
      </c>
      <c r="Z191" s="4">
        <v>8</v>
      </c>
      <c r="AA191" s="155">
        <f t="shared" si="18"/>
        <v>61.53846153846154</v>
      </c>
      <c r="AB191" s="4">
        <v>11</v>
      </c>
      <c r="AC191" s="4">
        <v>7</v>
      </c>
      <c r="AD191" s="155">
        <f t="shared" si="19"/>
        <v>63.636363636363633</v>
      </c>
      <c r="AE191" s="4">
        <v>29</v>
      </c>
      <c r="AF191" s="4">
        <v>15</v>
      </c>
      <c r="AG191" s="155">
        <f t="shared" si="20"/>
        <v>51.724137931034484</v>
      </c>
      <c r="AH191" s="4">
        <v>0</v>
      </c>
      <c r="AI191" s="6" t="s">
        <v>277</v>
      </c>
      <c r="AJ191" s="2" t="s">
        <v>235</v>
      </c>
      <c r="AK191" s="6" t="s">
        <v>530</v>
      </c>
      <c r="AL191" s="4">
        <v>49</v>
      </c>
      <c r="AM191" s="59">
        <v>44904.311464629631</v>
      </c>
      <c r="AN191" s="59" t="s">
        <v>308</v>
      </c>
      <c r="AO191" s="59" t="s">
        <v>304</v>
      </c>
      <c r="AP191" s="59" t="s">
        <v>351</v>
      </c>
      <c r="AQ191" s="98"/>
      <c r="AR191" s="98"/>
      <c r="AS191" s="98"/>
      <c r="AT191" s="98"/>
      <c r="AU191" s="98"/>
      <c r="AV191" s="98"/>
    </row>
    <row r="192" spans="1:48" ht="12" x14ac:dyDescent="0.2">
      <c r="A192" s="3">
        <v>127</v>
      </c>
      <c r="B192" s="2" t="s">
        <v>35</v>
      </c>
      <c r="C192" s="3" t="s">
        <v>921</v>
      </c>
      <c r="D192" s="3" t="s">
        <v>922</v>
      </c>
      <c r="E192" s="3" t="s">
        <v>1028</v>
      </c>
      <c r="F192" s="3" t="s">
        <v>588</v>
      </c>
      <c r="G192" s="3" t="s">
        <v>642</v>
      </c>
      <c r="H192" s="3" t="s">
        <v>563</v>
      </c>
      <c r="I192" s="3" t="s">
        <v>207</v>
      </c>
      <c r="J192" s="3" t="s">
        <v>1044</v>
      </c>
      <c r="K192" s="59" t="s">
        <v>862</v>
      </c>
      <c r="L192" s="59" t="s">
        <v>253</v>
      </c>
      <c r="M192" s="4">
        <v>406</v>
      </c>
      <c r="N192" s="4">
        <v>139</v>
      </c>
      <c r="O192" s="155">
        <f t="shared" si="14"/>
        <v>34.236453201970448</v>
      </c>
      <c r="P192" s="4">
        <v>26</v>
      </c>
      <c r="Q192" s="4">
        <v>13</v>
      </c>
      <c r="R192" s="155">
        <f t="shared" si="15"/>
        <v>50</v>
      </c>
      <c r="S192" s="4">
        <v>0</v>
      </c>
      <c r="T192" s="4">
        <v>0</v>
      </c>
      <c r="U192" s="155" t="e">
        <f t="shared" si="16"/>
        <v>#DIV/0!</v>
      </c>
      <c r="V192" s="4">
        <v>274</v>
      </c>
      <c r="W192" s="4">
        <v>41</v>
      </c>
      <c r="X192" s="155">
        <f t="shared" si="17"/>
        <v>14.963503649635038</v>
      </c>
      <c r="Y192" s="4">
        <v>25</v>
      </c>
      <c r="Z192" s="4">
        <v>11</v>
      </c>
      <c r="AA192" s="155">
        <f t="shared" si="18"/>
        <v>44</v>
      </c>
      <c r="AB192" s="4">
        <v>5</v>
      </c>
      <c r="AC192" s="4">
        <v>2</v>
      </c>
      <c r="AD192" s="155">
        <f t="shared" si="19"/>
        <v>40</v>
      </c>
      <c r="AE192" s="4">
        <v>76</v>
      </c>
      <c r="AF192" s="4">
        <v>72</v>
      </c>
      <c r="AG192" s="155">
        <f t="shared" si="20"/>
        <v>94.73684210526315</v>
      </c>
      <c r="AH192" s="4">
        <v>0</v>
      </c>
      <c r="AI192" s="6" t="s">
        <v>277</v>
      </c>
      <c r="AJ192" s="2" t="s">
        <v>235</v>
      </c>
      <c r="AK192" s="6" t="s">
        <v>314</v>
      </c>
      <c r="AL192" s="4">
        <v>76</v>
      </c>
      <c r="AM192" s="59">
        <v>44902.321488449074</v>
      </c>
      <c r="AN192" s="59" t="s">
        <v>66</v>
      </c>
      <c r="AO192" s="59" t="s">
        <v>742</v>
      </c>
      <c r="AP192" s="59" t="s">
        <v>103</v>
      </c>
      <c r="AQ192" s="98"/>
      <c r="AR192" s="98"/>
      <c r="AS192" s="98"/>
      <c r="AT192" s="98"/>
      <c r="AU192" s="98"/>
      <c r="AV192" s="98"/>
    </row>
    <row r="193" spans="1:48" ht="12" x14ac:dyDescent="0.2">
      <c r="A193" s="3">
        <v>5</v>
      </c>
      <c r="B193" s="2" t="s">
        <v>923</v>
      </c>
      <c r="C193" s="3" t="s">
        <v>924</v>
      </c>
      <c r="D193" s="3" t="s">
        <v>925</v>
      </c>
      <c r="E193" s="3" t="s">
        <v>1030</v>
      </c>
      <c r="F193" s="3" t="s">
        <v>581</v>
      </c>
      <c r="G193" s="3" t="s">
        <v>472</v>
      </c>
      <c r="H193" s="3" t="s">
        <v>563</v>
      </c>
      <c r="I193" s="3" t="s">
        <v>207</v>
      </c>
      <c r="J193" s="3" t="s">
        <v>1044</v>
      </c>
      <c r="K193" s="59" t="s">
        <v>858</v>
      </c>
      <c r="L193" s="59" t="s">
        <v>253</v>
      </c>
      <c r="M193" s="4">
        <v>51</v>
      </c>
      <c r="N193" s="4">
        <v>17</v>
      </c>
      <c r="O193" s="155">
        <f t="shared" si="14"/>
        <v>33.333333333333329</v>
      </c>
      <c r="P193" s="4">
        <v>3</v>
      </c>
      <c r="Q193" s="4">
        <v>3</v>
      </c>
      <c r="R193" s="155">
        <f t="shared" si="15"/>
        <v>100</v>
      </c>
      <c r="S193" s="4">
        <v>0</v>
      </c>
      <c r="T193" s="4">
        <v>0</v>
      </c>
      <c r="U193" s="155" t="e">
        <f t="shared" si="16"/>
        <v>#DIV/0!</v>
      </c>
      <c r="V193" s="4">
        <v>27</v>
      </c>
      <c r="W193" s="4">
        <v>6</v>
      </c>
      <c r="X193" s="155">
        <f t="shared" si="17"/>
        <v>22.222222222222221</v>
      </c>
      <c r="Y193" s="4">
        <v>8</v>
      </c>
      <c r="Z193" s="4">
        <v>3</v>
      </c>
      <c r="AA193" s="155">
        <f t="shared" si="18"/>
        <v>37.5</v>
      </c>
      <c r="AB193" s="4">
        <v>13</v>
      </c>
      <c r="AC193" s="4">
        <v>5</v>
      </c>
      <c r="AD193" s="155">
        <f t="shared" si="19"/>
        <v>38.461538461538467</v>
      </c>
      <c r="AE193" s="4">
        <v>0</v>
      </c>
      <c r="AF193" s="4">
        <v>0</v>
      </c>
      <c r="AG193" s="155" t="e">
        <f t="shared" si="20"/>
        <v>#DIV/0!</v>
      </c>
      <c r="AH193" s="4">
        <v>0</v>
      </c>
      <c r="AI193" s="6" t="s">
        <v>277</v>
      </c>
      <c r="AJ193" s="2" t="s">
        <v>235</v>
      </c>
      <c r="AK193" s="6" t="s">
        <v>278</v>
      </c>
      <c r="AL193" s="4">
        <v>42</v>
      </c>
      <c r="AM193" s="59">
        <v>44872.168618333337</v>
      </c>
      <c r="AN193" s="59" t="s">
        <v>315</v>
      </c>
      <c r="AO193" s="59" t="s">
        <v>271</v>
      </c>
      <c r="AP193" s="59" t="s">
        <v>271</v>
      </c>
      <c r="AQ193" s="98"/>
      <c r="AR193" s="98"/>
      <c r="AS193" s="98"/>
      <c r="AT193" s="98"/>
      <c r="AU193" s="98"/>
      <c r="AV193" s="98"/>
    </row>
    <row r="194" spans="1:48" ht="12" x14ac:dyDescent="0.2">
      <c r="A194" s="3">
        <v>384</v>
      </c>
      <c r="B194" s="2" t="s">
        <v>926</v>
      </c>
      <c r="C194" s="3" t="s">
        <v>927</v>
      </c>
      <c r="D194" s="3" t="s">
        <v>928</v>
      </c>
      <c r="E194" s="3" t="s">
        <v>1027</v>
      </c>
      <c r="F194" s="3" t="s">
        <v>562</v>
      </c>
      <c r="G194" s="3" t="s">
        <v>562</v>
      </c>
      <c r="H194" s="3" t="s">
        <v>563</v>
      </c>
      <c r="I194" s="3" t="s">
        <v>207</v>
      </c>
      <c r="J194" s="3" t="s">
        <v>1044</v>
      </c>
      <c r="K194" s="59" t="s">
        <v>862</v>
      </c>
      <c r="L194" s="59" t="s">
        <v>253</v>
      </c>
      <c r="M194" s="4">
        <v>268</v>
      </c>
      <c r="N194" s="4">
        <v>77</v>
      </c>
      <c r="O194" s="155">
        <f t="shared" ref="O194:O220" si="21">N194/M194*100</f>
        <v>28.731343283582088</v>
      </c>
      <c r="P194" s="4">
        <v>12</v>
      </c>
      <c r="Q194" s="4">
        <v>4</v>
      </c>
      <c r="R194" s="155">
        <f t="shared" ref="R194:R220" si="22">Q194/P194*100</f>
        <v>33.333333333333329</v>
      </c>
      <c r="S194" s="4">
        <v>0</v>
      </c>
      <c r="T194" s="4">
        <v>0</v>
      </c>
      <c r="U194" s="155" t="e">
        <f t="shared" ref="U194:U220" si="23">T194/S194*100</f>
        <v>#DIV/0!</v>
      </c>
      <c r="V194" s="4">
        <v>38</v>
      </c>
      <c r="W194" s="4">
        <v>9</v>
      </c>
      <c r="X194" s="155">
        <f t="shared" ref="X194:X220" si="24">W194/V194*100</f>
        <v>23.684210526315788</v>
      </c>
      <c r="Y194" s="4">
        <v>50</v>
      </c>
      <c r="Z194" s="4">
        <v>17</v>
      </c>
      <c r="AA194" s="155">
        <f t="shared" ref="AA194:AA220" si="25">Z194/Y194*100</f>
        <v>34</v>
      </c>
      <c r="AB194" s="4">
        <v>9</v>
      </c>
      <c r="AC194" s="4">
        <v>5</v>
      </c>
      <c r="AD194" s="155">
        <f t="shared" ref="AD194:AD220" si="26">AC194/AB194*100</f>
        <v>55.555555555555557</v>
      </c>
      <c r="AE194" s="4">
        <v>159</v>
      </c>
      <c r="AF194" s="4">
        <v>42</v>
      </c>
      <c r="AG194" s="155">
        <f t="shared" ref="AG194:AG220" si="27">AF194/AE194*100</f>
        <v>26.415094339622641</v>
      </c>
      <c r="AH194" s="4">
        <v>3</v>
      </c>
      <c r="AI194" s="6" t="s">
        <v>277</v>
      </c>
      <c r="AJ194" s="2" t="s">
        <v>235</v>
      </c>
      <c r="AK194" s="6" t="s">
        <v>314</v>
      </c>
      <c r="AL194" s="4">
        <v>98</v>
      </c>
      <c r="AM194" s="59">
        <v>45008.365785983799</v>
      </c>
      <c r="AN194" s="59" t="s">
        <v>285</v>
      </c>
      <c r="AO194" s="59" t="s">
        <v>929</v>
      </c>
      <c r="AP194" s="59" t="s">
        <v>751</v>
      </c>
      <c r="AQ194" s="98"/>
      <c r="AR194" s="98"/>
      <c r="AS194" s="98"/>
      <c r="AT194" s="98"/>
      <c r="AU194" s="98"/>
      <c r="AV194" s="98"/>
    </row>
    <row r="195" spans="1:48" ht="12" x14ac:dyDescent="0.2">
      <c r="A195" s="3">
        <v>398</v>
      </c>
      <c r="B195" s="2" t="s">
        <v>930</v>
      </c>
      <c r="C195" s="3" t="s">
        <v>931</v>
      </c>
      <c r="D195" s="3" t="s">
        <v>932</v>
      </c>
      <c r="E195" s="3" t="s">
        <v>1031</v>
      </c>
      <c r="F195" s="3" t="s">
        <v>726</v>
      </c>
      <c r="G195" s="3" t="s">
        <v>289</v>
      </c>
      <c r="H195" s="3" t="s">
        <v>727</v>
      </c>
      <c r="I195" s="3" t="s">
        <v>202</v>
      </c>
      <c r="J195" s="3" t="s">
        <v>1044</v>
      </c>
      <c r="K195" s="59" t="s">
        <v>74</v>
      </c>
      <c r="L195" s="59" t="s">
        <v>254</v>
      </c>
      <c r="M195" s="4">
        <v>123</v>
      </c>
      <c r="N195" s="4">
        <v>97</v>
      </c>
      <c r="O195" s="155">
        <f t="shared" si="21"/>
        <v>78.861788617886177</v>
      </c>
      <c r="P195" s="4">
        <v>9</v>
      </c>
      <c r="Q195" s="4">
        <v>4</v>
      </c>
      <c r="R195" s="155">
        <f t="shared" si="22"/>
        <v>44.444444444444443</v>
      </c>
      <c r="S195" s="4">
        <v>2</v>
      </c>
      <c r="T195" s="4">
        <v>2</v>
      </c>
      <c r="U195" s="155">
        <f t="shared" si="23"/>
        <v>100</v>
      </c>
      <c r="V195" s="4">
        <v>0</v>
      </c>
      <c r="W195" s="4">
        <v>0</v>
      </c>
      <c r="X195" s="155" t="e">
        <f t="shared" si="24"/>
        <v>#DIV/0!</v>
      </c>
      <c r="Y195" s="4">
        <v>40</v>
      </c>
      <c r="Z195" s="4">
        <v>38</v>
      </c>
      <c r="AA195" s="155">
        <f t="shared" si="25"/>
        <v>95</v>
      </c>
      <c r="AB195" s="4">
        <v>18</v>
      </c>
      <c r="AC195" s="4">
        <v>9</v>
      </c>
      <c r="AD195" s="155">
        <f t="shared" si="26"/>
        <v>50</v>
      </c>
      <c r="AE195" s="4">
        <v>54</v>
      </c>
      <c r="AF195" s="4">
        <v>44</v>
      </c>
      <c r="AG195" s="155">
        <f t="shared" si="27"/>
        <v>81.481481481481481</v>
      </c>
      <c r="AH195" s="4">
        <v>0</v>
      </c>
      <c r="AI195" s="6" t="s">
        <v>69</v>
      </c>
      <c r="AJ195" s="2" t="s">
        <v>235</v>
      </c>
      <c r="AK195" s="6" t="s">
        <v>278</v>
      </c>
      <c r="AL195" s="4">
        <v>93</v>
      </c>
      <c r="AM195" s="59">
        <v>45014.498809583332</v>
      </c>
      <c r="AN195" s="59" t="s">
        <v>80</v>
      </c>
      <c r="AO195" s="59" t="s">
        <v>742</v>
      </c>
      <c r="AP195" s="59" t="s">
        <v>358</v>
      </c>
      <c r="AQ195" s="98"/>
      <c r="AR195" s="98"/>
      <c r="AS195" s="98"/>
      <c r="AT195" s="98"/>
      <c r="AU195" s="98"/>
      <c r="AV195" s="98"/>
    </row>
    <row r="196" spans="1:48" ht="12" x14ac:dyDescent="0.2">
      <c r="A196" s="3">
        <v>1</v>
      </c>
      <c r="B196" s="2" t="s">
        <v>933</v>
      </c>
      <c r="C196" s="3" t="s">
        <v>934</v>
      </c>
      <c r="D196" s="3" t="s">
        <v>935</v>
      </c>
      <c r="E196" s="3" t="s">
        <v>1031</v>
      </c>
      <c r="F196" s="3" t="s">
        <v>726</v>
      </c>
      <c r="G196" s="3" t="s">
        <v>289</v>
      </c>
      <c r="H196" s="3" t="s">
        <v>727</v>
      </c>
      <c r="I196" s="3" t="s">
        <v>202</v>
      </c>
      <c r="J196" s="3" t="s">
        <v>1044</v>
      </c>
      <c r="K196" s="59" t="s">
        <v>858</v>
      </c>
      <c r="L196" s="59" t="s">
        <v>254</v>
      </c>
      <c r="M196" s="4">
        <v>88</v>
      </c>
      <c r="N196" s="4">
        <v>69</v>
      </c>
      <c r="O196" s="155">
        <f t="shared" si="21"/>
        <v>78.409090909090907</v>
      </c>
      <c r="P196" s="4">
        <v>4</v>
      </c>
      <c r="Q196" s="4">
        <v>4</v>
      </c>
      <c r="R196" s="155">
        <f t="shared" si="22"/>
        <v>100</v>
      </c>
      <c r="S196" s="4">
        <v>0</v>
      </c>
      <c r="T196" s="4">
        <v>0</v>
      </c>
      <c r="U196" s="155" t="e">
        <f t="shared" si="23"/>
        <v>#DIV/0!</v>
      </c>
      <c r="V196" s="4">
        <v>21</v>
      </c>
      <c r="W196" s="4">
        <v>10</v>
      </c>
      <c r="X196" s="155">
        <f t="shared" si="24"/>
        <v>47.619047619047613</v>
      </c>
      <c r="Y196" s="4">
        <v>13</v>
      </c>
      <c r="Z196" s="4">
        <v>6</v>
      </c>
      <c r="AA196" s="155">
        <f t="shared" si="25"/>
        <v>46.153846153846153</v>
      </c>
      <c r="AB196" s="4">
        <v>5</v>
      </c>
      <c r="AC196" s="4">
        <v>5</v>
      </c>
      <c r="AD196" s="155">
        <f t="shared" si="26"/>
        <v>100</v>
      </c>
      <c r="AE196" s="4">
        <v>45</v>
      </c>
      <c r="AF196" s="4">
        <v>44</v>
      </c>
      <c r="AG196" s="155">
        <f t="shared" si="27"/>
        <v>97.777777777777771</v>
      </c>
      <c r="AH196" s="4" t="s">
        <v>69</v>
      </c>
      <c r="AI196" s="6" t="s">
        <v>313</v>
      </c>
      <c r="AJ196" s="2" t="s">
        <v>235</v>
      </c>
      <c r="AK196" s="6" t="s">
        <v>278</v>
      </c>
      <c r="AL196" s="4">
        <v>50</v>
      </c>
      <c r="AM196" s="59">
        <v>44872.121047708337</v>
      </c>
      <c r="AN196" s="59" t="s">
        <v>315</v>
      </c>
      <c r="AO196" s="59" t="s">
        <v>304</v>
      </c>
      <c r="AP196" s="59" t="s">
        <v>319</v>
      </c>
      <c r="AQ196" s="98"/>
      <c r="AR196" s="98"/>
      <c r="AS196" s="98"/>
      <c r="AT196" s="98"/>
      <c r="AU196" s="98"/>
      <c r="AV196" s="98"/>
    </row>
    <row r="197" spans="1:48" ht="12" x14ac:dyDescent="0.2">
      <c r="A197" s="3">
        <v>378</v>
      </c>
      <c r="B197" s="2" t="s">
        <v>936</v>
      </c>
      <c r="C197" s="3" t="s">
        <v>937</v>
      </c>
      <c r="D197" s="3" t="s">
        <v>938</v>
      </c>
      <c r="E197" s="3" t="s">
        <v>1032</v>
      </c>
      <c r="F197" s="3" t="s">
        <v>730</v>
      </c>
      <c r="G197" s="3" t="s">
        <v>730</v>
      </c>
      <c r="H197" s="3" t="s">
        <v>727</v>
      </c>
      <c r="I197" s="3" t="s">
        <v>202</v>
      </c>
      <c r="J197" s="3" t="s">
        <v>1044</v>
      </c>
      <c r="K197" s="59" t="s">
        <v>886</v>
      </c>
      <c r="L197" s="59" t="s">
        <v>254</v>
      </c>
      <c r="M197" s="4">
        <v>27</v>
      </c>
      <c r="N197" s="4">
        <v>20</v>
      </c>
      <c r="O197" s="155">
        <f t="shared" si="21"/>
        <v>74.074074074074076</v>
      </c>
      <c r="P197" s="4">
        <v>2</v>
      </c>
      <c r="Q197" s="4">
        <v>2</v>
      </c>
      <c r="R197" s="155">
        <f t="shared" si="22"/>
        <v>100</v>
      </c>
      <c r="S197" s="4">
        <v>0</v>
      </c>
      <c r="T197" s="4">
        <v>0</v>
      </c>
      <c r="U197" s="155" t="e">
        <f t="shared" si="23"/>
        <v>#DIV/0!</v>
      </c>
      <c r="V197" s="4">
        <v>24</v>
      </c>
      <c r="W197" s="4">
        <v>17</v>
      </c>
      <c r="X197" s="155">
        <f t="shared" si="24"/>
        <v>70.833333333333343</v>
      </c>
      <c r="Y197" s="4">
        <v>0</v>
      </c>
      <c r="Z197" s="4">
        <v>0</v>
      </c>
      <c r="AA197" s="155" t="e">
        <f t="shared" si="25"/>
        <v>#DIV/0!</v>
      </c>
      <c r="AB197" s="4">
        <v>1</v>
      </c>
      <c r="AC197" s="4">
        <v>1</v>
      </c>
      <c r="AD197" s="155">
        <f t="shared" si="26"/>
        <v>100</v>
      </c>
      <c r="AE197" s="4">
        <v>0</v>
      </c>
      <c r="AF197" s="4">
        <v>0</v>
      </c>
      <c r="AG197" s="155" t="e">
        <f t="shared" si="27"/>
        <v>#DIV/0!</v>
      </c>
      <c r="AH197" s="4">
        <v>0</v>
      </c>
      <c r="AI197" s="6" t="s">
        <v>277</v>
      </c>
      <c r="AJ197" s="2" t="s">
        <v>235</v>
      </c>
      <c r="AK197" s="6" t="s">
        <v>314</v>
      </c>
      <c r="AL197" s="4">
        <v>17</v>
      </c>
      <c r="AM197" s="59">
        <v>45005.185177210646</v>
      </c>
      <c r="AN197" s="59" t="s">
        <v>73</v>
      </c>
      <c r="AO197" s="59" t="s">
        <v>271</v>
      </c>
      <c r="AP197" s="59" t="s">
        <v>271</v>
      </c>
      <c r="AQ197" s="98"/>
      <c r="AR197" s="98"/>
      <c r="AS197" s="98"/>
      <c r="AT197" s="98"/>
      <c r="AU197" s="98"/>
      <c r="AV197" s="98"/>
    </row>
    <row r="198" spans="1:48" ht="12" x14ac:dyDescent="0.2">
      <c r="A198" s="3">
        <v>24</v>
      </c>
      <c r="B198" s="2" t="s">
        <v>939</v>
      </c>
      <c r="C198" s="3" t="s">
        <v>940</v>
      </c>
      <c r="D198" s="3" t="s">
        <v>941</v>
      </c>
      <c r="E198" s="3" t="s">
        <v>1031</v>
      </c>
      <c r="F198" s="3" t="s">
        <v>726</v>
      </c>
      <c r="G198" s="3" t="s">
        <v>289</v>
      </c>
      <c r="H198" s="3" t="s">
        <v>727</v>
      </c>
      <c r="I198" s="3" t="s">
        <v>202</v>
      </c>
      <c r="J198" s="3" t="s">
        <v>1044</v>
      </c>
      <c r="K198" s="59" t="s">
        <v>886</v>
      </c>
      <c r="L198" s="59" t="s">
        <v>254</v>
      </c>
      <c r="M198" s="4">
        <v>9</v>
      </c>
      <c r="N198" s="4">
        <v>3</v>
      </c>
      <c r="O198" s="155">
        <f t="shared" si="21"/>
        <v>33.333333333333329</v>
      </c>
      <c r="P198" s="4">
        <v>3</v>
      </c>
      <c r="Q198" s="4">
        <v>2</v>
      </c>
      <c r="R198" s="155">
        <f t="shared" si="22"/>
        <v>66.666666666666657</v>
      </c>
      <c r="S198" s="4">
        <v>0</v>
      </c>
      <c r="T198" s="4">
        <v>0</v>
      </c>
      <c r="U198" s="155" t="e">
        <f t="shared" si="23"/>
        <v>#DIV/0!</v>
      </c>
      <c r="V198" s="4">
        <v>6</v>
      </c>
      <c r="W198" s="4">
        <v>1</v>
      </c>
      <c r="X198" s="155">
        <f t="shared" si="24"/>
        <v>16.666666666666664</v>
      </c>
      <c r="Y198" s="4">
        <v>0</v>
      </c>
      <c r="Z198" s="4">
        <v>0</v>
      </c>
      <c r="AA198" s="155" t="e">
        <f t="shared" si="25"/>
        <v>#DIV/0!</v>
      </c>
      <c r="AB198" s="4">
        <v>0</v>
      </c>
      <c r="AC198" s="4">
        <v>0</v>
      </c>
      <c r="AD198" s="155" t="e">
        <f t="shared" si="26"/>
        <v>#DIV/0!</v>
      </c>
      <c r="AE198" s="4">
        <v>0</v>
      </c>
      <c r="AF198" s="4">
        <v>0</v>
      </c>
      <c r="AG198" s="155" t="e">
        <f t="shared" si="27"/>
        <v>#DIV/0!</v>
      </c>
      <c r="AH198" s="4">
        <v>0</v>
      </c>
      <c r="AI198" s="6" t="s">
        <v>277</v>
      </c>
      <c r="AJ198" s="2" t="s">
        <v>235</v>
      </c>
      <c r="AK198" s="6" t="s">
        <v>314</v>
      </c>
      <c r="AL198" s="4">
        <v>3</v>
      </c>
      <c r="AM198" s="59">
        <v>44874.540532280094</v>
      </c>
      <c r="AN198" s="59" t="s">
        <v>362</v>
      </c>
      <c r="AO198" s="59" t="s">
        <v>271</v>
      </c>
      <c r="AP198" s="59" t="s">
        <v>271</v>
      </c>
      <c r="AQ198" s="98"/>
      <c r="AR198" s="98"/>
      <c r="AS198" s="98"/>
      <c r="AT198" s="98"/>
      <c r="AU198" s="98"/>
      <c r="AV198" s="98"/>
    </row>
    <row r="199" spans="1:48" ht="12" x14ac:dyDescent="0.2">
      <c r="A199" s="3">
        <v>225</v>
      </c>
      <c r="B199" s="2" t="s">
        <v>942</v>
      </c>
      <c r="C199" s="3" t="s">
        <v>943</v>
      </c>
      <c r="D199" s="3" t="s">
        <v>944</v>
      </c>
      <c r="E199" s="3" t="s">
        <v>1031</v>
      </c>
      <c r="F199" s="3" t="s">
        <v>726</v>
      </c>
      <c r="G199" s="3" t="s">
        <v>730</v>
      </c>
      <c r="H199" s="3" t="s">
        <v>727</v>
      </c>
      <c r="I199" s="3" t="s">
        <v>202</v>
      </c>
      <c r="J199" s="3" t="s">
        <v>1044</v>
      </c>
      <c r="K199" s="59" t="s">
        <v>862</v>
      </c>
      <c r="L199" s="59" t="s">
        <v>254</v>
      </c>
      <c r="M199" s="4">
        <v>197</v>
      </c>
      <c r="N199" s="4">
        <v>27</v>
      </c>
      <c r="O199" s="155">
        <f t="shared" si="21"/>
        <v>13.705583756345177</v>
      </c>
      <c r="P199" s="4">
        <v>20</v>
      </c>
      <c r="Q199" s="4">
        <v>6</v>
      </c>
      <c r="R199" s="155">
        <f t="shared" si="22"/>
        <v>30</v>
      </c>
      <c r="S199" s="4">
        <v>0</v>
      </c>
      <c r="T199" s="4">
        <v>0</v>
      </c>
      <c r="U199" s="155" t="e">
        <f t="shared" si="23"/>
        <v>#DIV/0!</v>
      </c>
      <c r="V199" s="4">
        <v>137</v>
      </c>
      <c r="W199" s="4">
        <v>16</v>
      </c>
      <c r="X199" s="155">
        <f t="shared" si="24"/>
        <v>11.678832116788321</v>
      </c>
      <c r="Y199" s="4">
        <v>40</v>
      </c>
      <c r="Z199" s="4">
        <v>5</v>
      </c>
      <c r="AA199" s="155">
        <f t="shared" si="25"/>
        <v>12.5</v>
      </c>
      <c r="AB199" s="4">
        <v>0</v>
      </c>
      <c r="AC199" s="4">
        <v>0</v>
      </c>
      <c r="AD199" s="155" t="e">
        <f t="shared" si="26"/>
        <v>#DIV/0!</v>
      </c>
      <c r="AE199" s="4">
        <v>0</v>
      </c>
      <c r="AF199" s="4">
        <v>0</v>
      </c>
      <c r="AG199" s="155" t="e">
        <f t="shared" si="27"/>
        <v>#DIV/0!</v>
      </c>
      <c r="AH199" s="4">
        <v>0</v>
      </c>
      <c r="AI199" s="6" t="s">
        <v>277</v>
      </c>
      <c r="AJ199" s="2" t="s">
        <v>235</v>
      </c>
      <c r="AK199" s="6" t="s">
        <v>314</v>
      </c>
      <c r="AL199" s="4">
        <v>117</v>
      </c>
      <c r="AM199" s="59">
        <v>44944.02585622685</v>
      </c>
      <c r="AN199" s="59" t="s">
        <v>945</v>
      </c>
      <c r="AO199" s="59" t="s">
        <v>271</v>
      </c>
      <c r="AP199" s="59" t="s">
        <v>271</v>
      </c>
      <c r="AQ199" s="98"/>
      <c r="AR199" s="98"/>
      <c r="AS199" s="98"/>
      <c r="AT199" s="98"/>
      <c r="AU199" s="98"/>
      <c r="AV199" s="98"/>
    </row>
    <row r="200" spans="1:48" ht="12" x14ac:dyDescent="0.2">
      <c r="A200" s="3">
        <v>142</v>
      </c>
      <c r="B200" s="2" t="s">
        <v>35</v>
      </c>
      <c r="C200" s="3" t="s">
        <v>946</v>
      </c>
      <c r="D200" s="3" t="s">
        <v>947</v>
      </c>
      <c r="E200" s="3" t="s">
        <v>1032</v>
      </c>
      <c r="F200" s="3" t="s">
        <v>730</v>
      </c>
      <c r="G200" s="3" t="s">
        <v>730</v>
      </c>
      <c r="H200" s="3" t="s">
        <v>727</v>
      </c>
      <c r="I200" s="3" t="s">
        <v>202</v>
      </c>
      <c r="J200" s="3" t="s">
        <v>1044</v>
      </c>
      <c r="K200" s="59" t="s">
        <v>858</v>
      </c>
      <c r="L200" s="59" t="s">
        <v>254</v>
      </c>
      <c r="M200" s="4">
        <v>565</v>
      </c>
      <c r="N200" s="4">
        <v>39</v>
      </c>
      <c r="O200" s="155">
        <f t="shared" si="21"/>
        <v>6.9026548672566372</v>
      </c>
      <c r="P200" s="4">
        <v>0</v>
      </c>
      <c r="Q200" s="4">
        <v>0</v>
      </c>
      <c r="R200" s="155" t="e">
        <f t="shared" si="22"/>
        <v>#DIV/0!</v>
      </c>
      <c r="S200" s="4">
        <v>0</v>
      </c>
      <c r="T200" s="4">
        <v>0</v>
      </c>
      <c r="U200" s="155" t="e">
        <f t="shared" si="23"/>
        <v>#DIV/0!</v>
      </c>
      <c r="V200" s="4">
        <v>565</v>
      </c>
      <c r="W200" s="4">
        <v>39</v>
      </c>
      <c r="X200" s="155">
        <f t="shared" si="24"/>
        <v>6.9026548672566372</v>
      </c>
      <c r="Y200" s="4">
        <v>0</v>
      </c>
      <c r="Z200" s="4">
        <v>0</v>
      </c>
      <c r="AA200" s="155" t="e">
        <f t="shared" si="25"/>
        <v>#DIV/0!</v>
      </c>
      <c r="AB200" s="4">
        <v>0</v>
      </c>
      <c r="AC200" s="4">
        <v>0</v>
      </c>
      <c r="AD200" s="155" t="e">
        <f t="shared" si="26"/>
        <v>#DIV/0!</v>
      </c>
      <c r="AE200" s="4">
        <v>0</v>
      </c>
      <c r="AF200" s="4">
        <v>0</v>
      </c>
      <c r="AG200" s="155" t="e">
        <f t="shared" si="27"/>
        <v>#DIV/0!</v>
      </c>
      <c r="AH200" s="4">
        <v>0</v>
      </c>
      <c r="AI200" s="6" t="s">
        <v>277</v>
      </c>
      <c r="AJ200" s="2" t="s">
        <v>235</v>
      </c>
      <c r="AK200" s="6" t="s">
        <v>314</v>
      </c>
      <c r="AL200" s="4" t="s">
        <v>69</v>
      </c>
      <c r="AM200" s="59">
        <v>44903.481763425923</v>
      </c>
      <c r="AN200" s="59" t="s">
        <v>66</v>
      </c>
      <c r="AO200" s="59" t="s">
        <v>742</v>
      </c>
      <c r="AP200" s="59" t="s">
        <v>351</v>
      </c>
      <c r="AQ200" s="98"/>
      <c r="AR200" s="98"/>
      <c r="AS200" s="98"/>
      <c r="AT200" s="98"/>
      <c r="AU200" s="98"/>
      <c r="AV200" s="98"/>
    </row>
    <row r="201" spans="1:48" ht="12" x14ac:dyDescent="0.2">
      <c r="A201" s="3">
        <v>61</v>
      </c>
      <c r="B201" s="2" t="s">
        <v>948</v>
      </c>
      <c r="C201" s="3" t="s">
        <v>949</v>
      </c>
      <c r="D201" s="3" t="s">
        <v>950</v>
      </c>
      <c r="E201" s="3" t="s">
        <v>1031</v>
      </c>
      <c r="F201" s="3" t="s">
        <v>726</v>
      </c>
      <c r="G201" s="3" t="s">
        <v>747</v>
      </c>
      <c r="H201" s="3" t="s">
        <v>727</v>
      </c>
      <c r="I201" s="3" t="s">
        <v>202</v>
      </c>
      <c r="J201" s="3" t="s">
        <v>1044</v>
      </c>
      <c r="K201" s="59" t="s">
        <v>858</v>
      </c>
      <c r="L201" s="59" t="s">
        <v>255</v>
      </c>
      <c r="M201" s="4">
        <v>31</v>
      </c>
      <c r="N201" s="4">
        <v>27</v>
      </c>
      <c r="O201" s="155">
        <f t="shared" si="21"/>
        <v>87.096774193548384</v>
      </c>
      <c r="P201" s="4">
        <v>2</v>
      </c>
      <c r="Q201" s="4">
        <v>2</v>
      </c>
      <c r="R201" s="155">
        <f t="shared" si="22"/>
        <v>100</v>
      </c>
      <c r="S201" s="4">
        <v>0</v>
      </c>
      <c r="T201" s="4">
        <v>0</v>
      </c>
      <c r="U201" s="155" t="e">
        <f t="shared" si="23"/>
        <v>#DIV/0!</v>
      </c>
      <c r="V201" s="4">
        <v>22</v>
      </c>
      <c r="W201" s="4">
        <v>18</v>
      </c>
      <c r="X201" s="155">
        <f t="shared" si="24"/>
        <v>81.818181818181827</v>
      </c>
      <c r="Y201" s="4">
        <v>7</v>
      </c>
      <c r="Z201" s="4">
        <v>7</v>
      </c>
      <c r="AA201" s="155">
        <f t="shared" si="25"/>
        <v>100</v>
      </c>
      <c r="AB201" s="4">
        <v>0</v>
      </c>
      <c r="AC201" s="4">
        <v>0</v>
      </c>
      <c r="AD201" s="155" t="e">
        <f t="shared" si="26"/>
        <v>#DIV/0!</v>
      </c>
      <c r="AE201" s="4">
        <v>0</v>
      </c>
      <c r="AF201" s="4">
        <v>0</v>
      </c>
      <c r="AG201" s="155" t="e">
        <f t="shared" si="27"/>
        <v>#DIV/0!</v>
      </c>
      <c r="AH201" s="4">
        <v>1</v>
      </c>
      <c r="AI201" s="6" t="s">
        <v>277</v>
      </c>
      <c r="AJ201" s="2" t="s">
        <v>235</v>
      </c>
      <c r="AK201" s="6" t="s">
        <v>278</v>
      </c>
      <c r="AL201" s="4">
        <v>42</v>
      </c>
      <c r="AM201" s="59">
        <v>44883.141406435185</v>
      </c>
      <c r="AN201" s="59" t="s">
        <v>951</v>
      </c>
      <c r="AO201" s="59" t="s">
        <v>71</v>
      </c>
      <c r="AP201" s="59" t="s">
        <v>71</v>
      </c>
      <c r="AQ201" s="98"/>
      <c r="AR201" s="98"/>
      <c r="AS201" s="98"/>
      <c r="AT201" s="98"/>
      <c r="AU201" s="98"/>
      <c r="AV201" s="98"/>
    </row>
    <row r="202" spans="1:48" ht="12" x14ac:dyDescent="0.2">
      <c r="A202" s="3">
        <v>243</v>
      </c>
      <c r="B202" s="2" t="s">
        <v>952</v>
      </c>
      <c r="C202" s="3" t="s">
        <v>953</v>
      </c>
      <c r="D202" s="3" t="s">
        <v>954</v>
      </c>
      <c r="E202" s="3" t="s">
        <v>1033</v>
      </c>
      <c r="F202" s="3" t="s">
        <v>767</v>
      </c>
      <c r="G202" s="3" t="s">
        <v>767</v>
      </c>
      <c r="H202" s="3" t="s">
        <v>727</v>
      </c>
      <c r="I202" s="3" t="s">
        <v>202</v>
      </c>
      <c r="J202" s="3" t="s">
        <v>1045</v>
      </c>
      <c r="K202" s="59" t="s">
        <v>858</v>
      </c>
      <c r="L202" s="59" t="s">
        <v>255</v>
      </c>
      <c r="M202" s="4">
        <v>146</v>
      </c>
      <c r="N202" s="4">
        <v>101</v>
      </c>
      <c r="O202" s="155">
        <f t="shared" si="21"/>
        <v>69.178082191780817</v>
      </c>
      <c r="P202" s="4">
        <v>9</v>
      </c>
      <c r="Q202" s="4">
        <v>8</v>
      </c>
      <c r="R202" s="155">
        <f t="shared" si="22"/>
        <v>88.888888888888886</v>
      </c>
      <c r="S202" s="4">
        <v>1</v>
      </c>
      <c r="T202" s="4">
        <v>1</v>
      </c>
      <c r="U202" s="155">
        <f t="shared" si="23"/>
        <v>100</v>
      </c>
      <c r="V202" s="4">
        <v>73</v>
      </c>
      <c r="W202" s="4">
        <v>56</v>
      </c>
      <c r="X202" s="155">
        <f t="shared" si="24"/>
        <v>76.712328767123282</v>
      </c>
      <c r="Y202" s="4">
        <v>25</v>
      </c>
      <c r="Z202" s="4">
        <v>18</v>
      </c>
      <c r="AA202" s="155">
        <f t="shared" si="25"/>
        <v>72</v>
      </c>
      <c r="AB202" s="4">
        <v>38</v>
      </c>
      <c r="AC202" s="4">
        <v>18</v>
      </c>
      <c r="AD202" s="155">
        <f t="shared" si="26"/>
        <v>47.368421052631575</v>
      </c>
      <c r="AE202" s="4">
        <v>0</v>
      </c>
      <c r="AF202" s="4">
        <v>0</v>
      </c>
      <c r="AG202" s="155" t="e">
        <f t="shared" si="27"/>
        <v>#DIV/0!</v>
      </c>
      <c r="AH202" s="4">
        <v>0</v>
      </c>
      <c r="AI202" s="6" t="s">
        <v>313</v>
      </c>
      <c r="AJ202" s="2" t="s">
        <v>235</v>
      </c>
      <c r="AK202" s="6" t="s">
        <v>278</v>
      </c>
      <c r="AL202" s="4">
        <v>145</v>
      </c>
      <c r="AM202" s="59">
        <v>44984.334385752314</v>
      </c>
      <c r="AN202" s="59" t="s">
        <v>332</v>
      </c>
      <c r="AO202" s="59" t="s">
        <v>271</v>
      </c>
      <c r="AP202" s="59" t="s">
        <v>271</v>
      </c>
      <c r="AQ202" s="98"/>
      <c r="AR202" s="98"/>
      <c r="AS202" s="98"/>
      <c r="AT202" s="98"/>
      <c r="AU202" s="98"/>
      <c r="AV202" s="98"/>
    </row>
    <row r="203" spans="1:48" ht="12" x14ac:dyDescent="0.2">
      <c r="A203" s="3">
        <v>380</v>
      </c>
      <c r="B203" s="2" t="s">
        <v>955</v>
      </c>
      <c r="C203" s="3" t="s">
        <v>956</v>
      </c>
      <c r="D203" s="3" t="s">
        <v>957</v>
      </c>
      <c r="E203" s="3" t="s">
        <v>1469</v>
      </c>
      <c r="F203" s="158" t="s">
        <v>1470</v>
      </c>
      <c r="G203" s="3" t="s">
        <v>289</v>
      </c>
      <c r="H203" s="3" t="s">
        <v>727</v>
      </c>
      <c r="I203" s="3" t="s">
        <v>202</v>
      </c>
      <c r="J203" s="3" t="s">
        <v>1044</v>
      </c>
      <c r="K203" s="59" t="s">
        <v>858</v>
      </c>
      <c r="L203" s="59" t="s">
        <v>255</v>
      </c>
      <c r="M203" s="4">
        <v>48</v>
      </c>
      <c r="N203" s="4">
        <v>26</v>
      </c>
      <c r="O203" s="155">
        <f t="shared" si="21"/>
        <v>54.166666666666664</v>
      </c>
      <c r="P203" s="4">
        <v>3</v>
      </c>
      <c r="Q203" s="4">
        <v>2</v>
      </c>
      <c r="R203" s="155">
        <f t="shared" si="22"/>
        <v>66.666666666666657</v>
      </c>
      <c r="S203" s="4">
        <v>0</v>
      </c>
      <c r="T203" s="4">
        <v>0</v>
      </c>
      <c r="U203" s="155" t="e">
        <f t="shared" si="23"/>
        <v>#DIV/0!</v>
      </c>
      <c r="V203" s="4">
        <v>0</v>
      </c>
      <c r="W203" s="4">
        <v>0</v>
      </c>
      <c r="X203" s="155" t="e">
        <f t="shared" si="24"/>
        <v>#DIV/0!</v>
      </c>
      <c r="Y203" s="4">
        <v>8</v>
      </c>
      <c r="Z203" s="4">
        <v>5</v>
      </c>
      <c r="AA203" s="155">
        <f t="shared" si="25"/>
        <v>62.5</v>
      </c>
      <c r="AB203" s="4">
        <v>7</v>
      </c>
      <c r="AC203" s="4">
        <v>5</v>
      </c>
      <c r="AD203" s="155">
        <f t="shared" si="26"/>
        <v>71.428571428571431</v>
      </c>
      <c r="AE203" s="4">
        <v>30</v>
      </c>
      <c r="AF203" s="4">
        <v>14</v>
      </c>
      <c r="AG203" s="155">
        <f t="shared" si="27"/>
        <v>46.666666666666664</v>
      </c>
      <c r="AH203" s="4">
        <v>0</v>
      </c>
      <c r="AI203" s="6" t="s">
        <v>277</v>
      </c>
      <c r="AJ203" s="2" t="s">
        <v>235</v>
      </c>
      <c r="AK203" s="6" t="s">
        <v>278</v>
      </c>
      <c r="AL203" s="4">
        <v>41</v>
      </c>
      <c r="AM203" s="59">
        <v>45005.286971145833</v>
      </c>
      <c r="AN203" s="59">
        <v>45000</v>
      </c>
      <c r="AO203" s="59" t="s">
        <v>271</v>
      </c>
      <c r="AP203" s="59" t="s">
        <v>271</v>
      </c>
      <c r="AQ203" s="98"/>
      <c r="AR203" s="98"/>
      <c r="AS203" s="98"/>
      <c r="AT203" s="98"/>
      <c r="AU203" s="98"/>
      <c r="AV203" s="98"/>
    </row>
    <row r="204" spans="1:48" ht="12" x14ac:dyDescent="0.2">
      <c r="A204" s="3">
        <v>234</v>
      </c>
      <c r="B204" s="2" t="s">
        <v>958</v>
      </c>
      <c r="C204" s="3" t="s">
        <v>959</v>
      </c>
      <c r="D204" s="3" t="s">
        <v>960</v>
      </c>
      <c r="E204" s="3" t="s">
        <v>1033</v>
      </c>
      <c r="F204" s="3" t="s">
        <v>767</v>
      </c>
      <c r="G204" s="3" t="s">
        <v>767</v>
      </c>
      <c r="H204" s="3" t="s">
        <v>727</v>
      </c>
      <c r="I204" s="3" t="s">
        <v>202</v>
      </c>
      <c r="J204" s="3" t="s">
        <v>1045</v>
      </c>
      <c r="K204" s="59" t="s">
        <v>858</v>
      </c>
      <c r="L204" s="59" t="s">
        <v>255</v>
      </c>
      <c r="M204" s="4">
        <v>58</v>
      </c>
      <c r="N204" s="4">
        <v>26</v>
      </c>
      <c r="O204" s="155">
        <f t="shared" si="21"/>
        <v>44.827586206896555</v>
      </c>
      <c r="P204" s="4">
        <v>5</v>
      </c>
      <c r="Q204" s="4">
        <v>3</v>
      </c>
      <c r="R204" s="155">
        <f t="shared" si="22"/>
        <v>60</v>
      </c>
      <c r="S204" s="4">
        <v>0</v>
      </c>
      <c r="T204" s="4">
        <v>0</v>
      </c>
      <c r="U204" s="155" t="e">
        <f t="shared" si="23"/>
        <v>#DIV/0!</v>
      </c>
      <c r="V204" s="4">
        <v>32</v>
      </c>
      <c r="W204" s="4">
        <v>15</v>
      </c>
      <c r="X204" s="155">
        <f t="shared" si="24"/>
        <v>46.875</v>
      </c>
      <c r="Y204" s="4">
        <v>12</v>
      </c>
      <c r="Z204" s="4">
        <v>6</v>
      </c>
      <c r="AA204" s="155">
        <f t="shared" si="25"/>
        <v>50</v>
      </c>
      <c r="AB204" s="4">
        <v>9</v>
      </c>
      <c r="AC204" s="4">
        <v>2</v>
      </c>
      <c r="AD204" s="155">
        <f t="shared" si="26"/>
        <v>22.222222222222221</v>
      </c>
      <c r="AE204" s="4">
        <v>0</v>
      </c>
      <c r="AF204" s="4">
        <v>0</v>
      </c>
      <c r="AG204" s="155" t="e">
        <f t="shared" si="27"/>
        <v>#DIV/0!</v>
      </c>
      <c r="AH204" s="4">
        <v>0</v>
      </c>
      <c r="AI204" s="6" t="s">
        <v>69</v>
      </c>
      <c r="AJ204" s="2" t="s">
        <v>235</v>
      </c>
      <c r="AK204" s="6" t="s">
        <v>278</v>
      </c>
      <c r="AL204" s="4">
        <v>70</v>
      </c>
      <c r="AM204" s="59">
        <v>44984.227200011577</v>
      </c>
      <c r="AN204" s="59" t="s">
        <v>332</v>
      </c>
      <c r="AO204" s="59" t="s">
        <v>540</v>
      </c>
      <c r="AP204" s="59" t="s">
        <v>280</v>
      </c>
      <c r="AQ204" s="98"/>
      <c r="AR204" s="98"/>
      <c r="AS204" s="98"/>
      <c r="AT204" s="98"/>
      <c r="AU204" s="98"/>
      <c r="AV204" s="98"/>
    </row>
    <row r="205" spans="1:48" ht="12" x14ac:dyDescent="0.2">
      <c r="A205" s="3">
        <v>102</v>
      </c>
      <c r="B205" s="2" t="s">
        <v>961</v>
      </c>
      <c r="C205" s="3" t="s">
        <v>962</v>
      </c>
      <c r="D205" s="3" t="s">
        <v>963</v>
      </c>
      <c r="E205" s="3" t="s">
        <v>1031</v>
      </c>
      <c r="F205" s="3" t="s">
        <v>726</v>
      </c>
      <c r="G205" s="3" t="s">
        <v>747</v>
      </c>
      <c r="H205" s="3" t="s">
        <v>727</v>
      </c>
      <c r="I205" s="3" t="s">
        <v>202</v>
      </c>
      <c r="J205" s="3" t="s">
        <v>1044</v>
      </c>
      <c r="K205" s="59" t="s">
        <v>862</v>
      </c>
      <c r="L205" s="59" t="s">
        <v>255</v>
      </c>
      <c r="M205" s="4">
        <v>625</v>
      </c>
      <c r="N205" s="4">
        <v>268</v>
      </c>
      <c r="O205" s="155">
        <f t="shared" si="21"/>
        <v>42.88</v>
      </c>
      <c r="P205" s="4">
        <v>58</v>
      </c>
      <c r="Q205" s="4">
        <v>26</v>
      </c>
      <c r="R205" s="155">
        <f t="shared" si="22"/>
        <v>44.827586206896555</v>
      </c>
      <c r="S205" s="4">
        <v>15</v>
      </c>
      <c r="T205" s="4">
        <v>9</v>
      </c>
      <c r="U205" s="155">
        <f t="shared" si="23"/>
        <v>60</v>
      </c>
      <c r="V205" s="4">
        <v>73</v>
      </c>
      <c r="W205" s="4">
        <v>64</v>
      </c>
      <c r="X205" s="155">
        <f t="shared" si="24"/>
        <v>87.671232876712324</v>
      </c>
      <c r="Y205" s="4">
        <v>157</v>
      </c>
      <c r="Z205" s="4">
        <v>55</v>
      </c>
      <c r="AA205" s="155">
        <f t="shared" si="25"/>
        <v>35.031847133757957</v>
      </c>
      <c r="AB205" s="4">
        <v>55</v>
      </c>
      <c r="AC205" s="4">
        <v>34</v>
      </c>
      <c r="AD205" s="155">
        <f t="shared" si="26"/>
        <v>61.818181818181813</v>
      </c>
      <c r="AE205" s="4">
        <v>267</v>
      </c>
      <c r="AF205" s="4">
        <v>80</v>
      </c>
      <c r="AG205" s="155">
        <f t="shared" si="27"/>
        <v>29.962546816479403</v>
      </c>
      <c r="AH205" s="4" t="s">
        <v>69</v>
      </c>
      <c r="AI205" s="6" t="s">
        <v>277</v>
      </c>
      <c r="AJ205" s="2" t="s">
        <v>235</v>
      </c>
      <c r="AK205" s="6" t="s">
        <v>323</v>
      </c>
      <c r="AL205" s="4" t="s">
        <v>964</v>
      </c>
      <c r="AM205" s="59">
        <v>44900.218327187496</v>
      </c>
      <c r="AN205" s="59">
        <v>45029</v>
      </c>
      <c r="AO205" s="59" t="s">
        <v>742</v>
      </c>
      <c r="AP205" s="59" t="s">
        <v>319</v>
      </c>
      <c r="AQ205" s="98"/>
      <c r="AR205" s="98"/>
      <c r="AS205" s="98"/>
      <c r="AT205" s="98"/>
      <c r="AU205" s="98"/>
      <c r="AV205" s="98"/>
    </row>
    <row r="206" spans="1:48" ht="12" x14ac:dyDescent="0.2">
      <c r="A206" s="3">
        <v>277</v>
      </c>
      <c r="B206" s="2" t="s">
        <v>965</v>
      </c>
      <c r="C206" s="3" t="s">
        <v>966</v>
      </c>
      <c r="D206" s="3" t="s">
        <v>967</v>
      </c>
      <c r="E206" s="3" t="s">
        <v>1033</v>
      </c>
      <c r="F206" s="3" t="s">
        <v>767</v>
      </c>
      <c r="G206" s="3" t="s">
        <v>767</v>
      </c>
      <c r="H206" s="3" t="s">
        <v>727</v>
      </c>
      <c r="I206" s="3" t="s">
        <v>202</v>
      </c>
      <c r="J206" s="3" t="s">
        <v>1045</v>
      </c>
      <c r="K206" s="59" t="s">
        <v>862</v>
      </c>
      <c r="L206" s="59" t="s">
        <v>255</v>
      </c>
      <c r="M206" s="4">
        <v>8</v>
      </c>
      <c r="N206" s="4">
        <v>2</v>
      </c>
      <c r="O206" s="155">
        <f t="shared" si="21"/>
        <v>25</v>
      </c>
      <c r="P206" s="4">
        <v>0</v>
      </c>
      <c r="Q206" s="4">
        <v>0</v>
      </c>
      <c r="R206" s="155" t="e">
        <f t="shared" si="22"/>
        <v>#DIV/0!</v>
      </c>
      <c r="S206" s="4">
        <v>0</v>
      </c>
      <c r="T206" s="4">
        <v>0</v>
      </c>
      <c r="U206" s="155" t="e">
        <f t="shared" si="23"/>
        <v>#DIV/0!</v>
      </c>
      <c r="V206" s="4">
        <v>8</v>
      </c>
      <c r="W206" s="4">
        <v>2</v>
      </c>
      <c r="X206" s="155">
        <f t="shared" si="24"/>
        <v>25</v>
      </c>
      <c r="Y206" s="4">
        <v>0</v>
      </c>
      <c r="Z206" s="4">
        <v>0</v>
      </c>
      <c r="AA206" s="155" t="e">
        <f t="shared" si="25"/>
        <v>#DIV/0!</v>
      </c>
      <c r="AB206" s="4">
        <v>0</v>
      </c>
      <c r="AC206" s="4">
        <v>0</v>
      </c>
      <c r="AD206" s="155" t="e">
        <f t="shared" si="26"/>
        <v>#DIV/0!</v>
      </c>
      <c r="AE206" s="4">
        <v>0</v>
      </c>
      <c r="AF206" s="4">
        <v>0</v>
      </c>
      <c r="AG206" s="155" t="e">
        <f t="shared" si="27"/>
        <v>#DIV/0!</v>
      </c>
      <c r="AH206" s="4">
        <v>0</v>
      </c>
      <c r="AI206" s="6" t="s">
        <v>277</v>
      </c>
      <c r="AJ206" s="2" t="s">
        <v>235</v>
      </c>
      <c r="AK206" s="6" t="s">
        <v>314</v>
      </c>
      <c r="AL206" s="4">
        <v>5</v>
      </c>
      <c r="AM206" s="59">
        <v>44992.215078622685</v>
      </c>
      <c r="AN206" s="59" t="s">
        <v>88</v>
      </c>
      <c r="AO206" s="59" t="s">
        <v>271</v>
      </c>
      <c r="AP206" s="59" t="s">
        <v>271</v>
      </c>
      <c r="AQ206" s="98"/>
      <c r="AR206" s="98"/>
      <c r="AS206" s="98"/>
      <c r="AT206" s="98"/>
      <c r="AU206" s="98"/>
      <c r="AV206" s="98"/>
    </row>
    <row r="207" spans="1:48" ht="12" x14ac:dyDescent="0.2">
      <c r="A207" s="3">
        <v>281</v>
      </c>
      <c r="B207" s="2" t="s">
        <v>968</v>
      </c>
      <c r="C207" s="3" t="s">
        <v>969</v>
      </c>
      <c r="D207" s="3" t="s">
        <v>970</v>
      </c>
      <c r="E207" s="3" t="s">
        <v>1033</v>
      </c>
      <c r="F207" s="3" t="s">
        <v>767</v>
      </c>
      <c r="G207" s="3" t="s">
        <v>767</v>
      </c>
      <c r="H207" s="3" t="s">
        <v>727</v>
      </c>
      <c r="I207" s="3" t="s">
        <v>202</v>
      </c>
      <c r="J207" s="3" t="s">
        <v>1045</v>
      </c>
      <c r="K207" s="59" t="s">
        <v>74</v>
      </c>
      <c r="L207" s="59" t="s">
        <v>255</v>
      </c>
      <c r="M207" s="4">
        <v>34</v>
      </c>
      <c r="N207" s="4">
        <v>7</v>
      </c>
      <c r="O207" s="155">
        <f t="shared" si="21"/>
        <v>20.588235294117645</v>
      </c>
      <c r="P207" s="4">
        <v>4</v>
      </c>
      <c r="Q207" s="4">
        <v>1</v>
      </c>
      <c r="R207" s="155">
        <f t="shared" si="22"/>
        <v>25</v>
      </c>
      <c r="S207" s="4">
        <v>0</v>
      </c>
      <c r="T207" s="4">
        <v>0</v>
      </c>
      <c r="U207" s="155" t="e">
        <f t="shared" si="23"/>
        <v>#DIV/0!</v>
      </c>
      <c r="V207" s="4">
        <v>0</v>
      </c>
      <c r="W207" s="4">
        <v>0</v>
      </c>
      <c r="X207" s="155" t="e">
        <f t="shared" si="24"/>
        <v>#DIV/0!</v>
      </c>
      <c r="Y207" s="4">
        <v>8</v>
      </c>
      <c r="Z207" s="4">
        <v>2</v>
      </c>
      <c r="AA207" s="155">
        <f t="shared" si="25"/>
        <v>25</v>
      </c>
      <c r="AB207" s="4">
        <v>8</v>
      </c>
      <c r="AC207" s="4">
        <v>3</v>
      </c>
      <c r="AD207" s="155">
        <f t="shared" si="26"/>
        <v>37.5</v>
      </c>
      <c r="AE207" s="4">
        <v>14</v>
      </c>
      <c r="AF207" s="4">
        <v>1</v>
      </c>
      <c r="AG207" s="155">
        <f t="shared" si="27"/>
        <v>7.1428571428571423</v>
      </c>
      <c r="AH207" s="4">
        <v>0</v>
      </c>
      <c r="AI207" s="6" t="s">
        <v>277</v>
      </c>
      <c r="AJ207" s="2" t="s">
        <v>235</v>
      </c>
      <c r="AK207" s="6" t="s">
        <v>278</v>
      </c>
      <c r="AL207" s="4">
        <v>34</v>
      </c>
      <c r="AM207" s="59">
        <v>44992.333442673611</v>
      </c>
      <c r="AN207" s="59" t="s">
        <v>98</v>
      </c>
      <c r="AO207" s="59" t="s">
        <v>271</v>
      </c>
      <c r="AP207" s="59" t="s">
        <v>271</v>
      </c>
      <c r="AQ207" s="98"/>
      <c r="AR207" s="98"/>
      <c r="AS207" s="98"/>
      <c r="AT207" s="98"/>
      <c r="AU207" s="98"/>
      <c r="AV207" s="98"/>
    </row>
    <row r="208" spans="1:48" ht="12" x14ac:dyDescent="0.2">
      <c r="A208" s="3">
        <v>392</v>
      </c>
      <c r="B208" s="2" t="s">
        <v>971</v>
      </c>
      <c r="C208" s="3" t="s">
        <v>972</v>
      </c>
      <c r="D208" s="3" t="s">
        <v>973</v>
      </c>
      <c r="E208" s="3" t="s">
        <v>1037</v>
      </c>
      <c r="F208" s="3" t="s">
        <v>793</v>
      </c>
      <c r="G208" s="3" t="s">
        <v>793</v>
      </c>
      <c r="H208" s="3" t="s">
        <v>789</v>
      </c>
      <c r="I208" s="3" t="s">
        <v>204</v>
      </c>
      <c r="J208" s="3" t="s">
        <v>1045</v>
      </c>
      <c r="K208" s="59" t="s">
        <v>858</v>
      </c>
      <c r="L208" s="59" t="s">
        <v>256</v>
      </c>
      <c r="M208" s="4">
        <v>68</v>
      </c>
      <c r="N208" s="4">
        <v>49</v>
      </c>
      <c r="O208" s="155">
        <f t="shared" si="21"/>
        <v>72.058823529411768</v>
      </c>
      <c r="P208" s="4">
        <v>2</v>
      </c>
      <c r="Q208" s="4">
        <v>1</v>
      </c>
      <c r="R208" s="155">
        <f t="shared" si="22"/>
        <v>50</v>
      </c>
      <c r="S208" s="4">
        <v>0</v>
      </c>
      <c r="T208" s="4">
        <v>0</v>
      </c>
      <c r="U208" s="155" t="e">
        <f t="shared" si="23"/>
        <v>#DIV/0!</v>
      </c>
      <c r="V208" s="4">
        <v>1</v>
      </c>
      <c r="W208" s="4">
        <v>1</v>
      </c>
      <c r="X208" s="155">
        <f t="shared" si="24"/>
        <v>100</v>
      </c>
      <c r="Y208" s="4">
        <v>12</v>
      </c>
      <c r="Z208" s="4">
        <v>9</v>
      </c>
      <c r="AA208" s="155">
        <f t="shared" si="25"/>
        <v>75</v>
      </c>
      <c r="AB208" s="4">
        <v>15</v>
      </c>
      <c r="AC208" s="4">
        <v>7</v>
      </c>
      <c r="AD208" s="155">
        <f t="shared" si="26"/>
        <v>46.666666666666664</v>
      </c>
      <c r="AE208" s="4">
        <v>38</v>
      </c>
      <c r="AF208" s="4">
        <v>31</v>
      </c>
      <c r="AG208" s="155">
        <f t="shared" si="27"/>
        <v>81.578947368421055</v>
      </c>
      <c r="AH208" s="4">
        <v>0</v>
      </c>
      <c r="AI208" s="6" t="s">
        <v>277</v>
      </c>
      <c r="AJ208" s="2" t="s">
        <v>235</v>
      </c>
      <c r="AK208" s="6" t="s">
        <v>278</v>
      </c>
      <c r="AL208" s="4">
        <v>59</v>
      </c>
      <c r="AM208" s="59">
        <v>45009.200888553241</v>
      </c>
      <c r="AN208" s="59" t="s">
        <v>80</v>
      </c>
      <c r="AO208" s="59" t="s">
        <v>540</v>
      </c>
      <c r="AP208" s="59" t="s">
        <v>319</v>
      </c>
      <c r="AQ208" s="98"/>
      <c r="AR208" s="98"/>
      <c r="AS208" s="98"/>
      <c r="AT208" s="98"/>
      <c r="AU208" s="98"/>
      <c r="AV208" s="98"/>
    </row>
    <row r="209" spans="1:48" ht="12" x14ac:dyDescent="0.2">
      <c r="A209" s="3">
        <v>133</v>
      </c>
      <c r="B209" s="2" t="s">
        <v>974</v>
      </c>
      <c r="C209" s="3" t="s">
        <v>975</v>
      </c>
      <c r="D209" s="3" t="s">
        <v>69</v>
      </c>
      <c r="E209" s="3" t="s">
        <v>1038</v>
      </c>
      <c r="F209" s="3" t="s">
        <v>805</v>
      </c>
      <c r="G209" s="3" t="s">
        <v>788</v>
      </c>
      <c r="H209" s="3" t="s">
        <v>268</v>
      </c>
      <c r="I209" s="3" t="s">
        <v>205</v>
      </c>
      <c r="J209" s="3" t="s">
        <v>1040</v>
      </c>
      <c r="K209" s="59" t="s">
        <v>886</v>
      </c>
      <c r="L209" s="59" t="s">
        <v>256</v>
      </c>
      <c r="M209" s="4">
        <v>5</v>
      </c>
      <c r="N209" s="4">
        <v>2</v>
      </c>
      <c r="O209" s="155">
        <f t="shared" si="21"/>
        <v>40</v>
      </c>
      <c r="P209" s="4">
        <v>1</v>
      </c>
      <c r="Q209" s="4">
        <v>0</v>
      </c>
      <c r="R209" s="155">
        <f t="shared" si="22"/>
        <v>0</v>
      </c>
      <c r="S209" s="4">
        <v>0</v>
      </c>
      <c r="T209" s="4">
        <v>0</v>
      </c>
      <c r="U209" s="155" t="e">
        <f t="shared" si="23"/>
        <v>#DIV/0!</v>
      </c>
      <c r="V209" s="4">
        <v>0</v>
      </c>
      <c r="W209" s="4">
        <v>0</v>
      </c>
      <c r="X209" s="155" t="e">
        <f t="shared" si="24"/>
        <v>#DIV/0!</v>
      </c>
      <c r="Y209" s="4">
        <v>0</v>
      </c>
      <c r="Z209" s="4">
        <v>0</v>
      </c>
      <c r="AA209" s="155" t="e">
        <f t="shared" si="25"/>
        <v>#DIV/0!</v>
      </c>
      <c r="AB209" s="4">
        <v>0</v>
      </c>
      <c r="AC209" s="4">
        <v>0</v>
      </c>
      <c r="AD209" s="155" t="e">
        <f t="shared" si="26"/>
        <v>#DIV/0!</v>
      </c>
      <c r="AE209" s="4">
        <v>4</v>
      </c>
      <c r="AF209" s="4">
        <v>2</v>
      </c>
      <c r="AG209" s="155">
        <f t="shared" si="27"/>
        <v>50</v>
      </c>
      <c r="AH209" s="4" t="s">
        <v>69</v>
      </c>
      <c r="AI209" s="6" t="s">
        <v>69</v>
      </c>
      <c r="AJ209" s="2" t="s">
        <v>235</v>
      </c>
      <c r="AK209" s="6" t="s">
        <v>314</v>
      </c>
      <c r="AL209" s="4">
        <v>1</v>
      </c>
      <c r="AM209" s="59">
        <v>44903.254541273149</v>
      </c>
      <c r="AN209" s="59" t="s">
        <v>411</v>
      </c>
      <c r="AO209" s="59" t="s">
        <v>742</v>
      </c>
      <c r="AP209" s="59" t="s">
        <v>103</v>
      </c>
      <c r="AQ209" s="98"/>
      <c r="AR209" s="98"/>
      <c r="AS209" s="98"/>
      <c r="AT209" s="98"/>
      <c r="AU209" s="98"/>
      <c r="AV209" s="98"/>
    </row>
    <row r="210" spans="1:48" ht="12" x14ac:dyDescent="0.2">
      <c r="A210" s="3">
        <v>457</v>
      </c>
      <c r="B210" s="2" t="s">
        <v>976</v>
      </c>
      <c r="C210" s="3" t="s">
        <v>977</v>
      </c>
      <c r="D210" s="3" t="s">
        <v>978</v>
      </c>
      <c r="E210" s="3" t="s">
        <v>1038</v>
      </c>
      <c r="F210" s="3" t="s">
        <v>805</v>
      </c>
      <c r="G210" s="157" t="s">
        <v>805</v>
      </c>
      <c r="H210" s="3" t="s">
        <v>268</v>
      </c>
      <c r="I210" s="3" t="s">
        <v>205</v>
      </c>
      <c r="J210" s="3" t="s">
        <v>1040</v>
      </c>
      <c r="K210" s="59" t="s">
        <v>886</v>
      </c>
      <c r="L210" s="59" t="s">
        <v>256</v>
      </c>
      <c r="M210" s="4">
        <v>37</v>
      </c>
      <c r="N210" s="4">
        <v>14</v>
      </c>
      <c r="O210" s="155">
        <f t="shared" si="21"/>
        <v>37.837837837837839</v>
      </c>
      <c r="P210" s="4">
        <v>3</v>
      </c>
      <c r="Q210" s="4">
        <v>3</v>
      </c>
      <c r="R210" s="155">
        <f t="shared" si="22"/>
        <v>100</v>
      </c>
      <c r="S210" s="4">
        <v>1</v>
      </c>
      <c r="T210" s="4">
        <v>1</v>
      </c>
      <c r="U210" s="155">
        <f t="shared" si="23"/>
        <v>100</v>
      </c>
      <c r="V210" s="4">
        <v>0</v>
      </c>
      <c r="W210" s="4">
        <v>0</v>
      </c>
      <c r="X210" s="155" t="e">
        <f t="shared" si="24"/>
        <v>#DIV/0!</v>
      </c>
      <c r="Y210" s="4">
        <v>5</v>
      </c>
      <c r="Z210" s="4">
        <v>2</v>
      </c>
      <c r="AA210" s="155">
        <f t="shared" si="25"/>
        <v>40</v>
      </c>
      <c r="AB210" s="4">
        <v>0</v>
      </c>
      <c r="AC210" s="4">
        <v>0</v>
      </c>
      <c r="AD210" s="155" t="e">
        <f t="shared" si="26"/>
        <v>#DIV/0!</v>
      </c>
      <c r="AE210" s="4">
        <v>28</v>
      </c>
      <c r="AF210" s="4">
        <v>8</v>
      </c>
      <c r="AG210" s="155">
        <f t="shared" si="27"/>
        <v>28.571428571428569</v>
      </c>
      <c r="AH210" s="4">
        <v>0</v>
      </c>
      <c r="AI210" s="6" t="s">
        <v>277</v>
      </c>
      <c r="AJ210" s="2" t="s">
        <v>235</v>
      </c>
      <c r="AK210" s="6" t="s">
        <v>278</v>
      </c>
      <c r="AL210" s="4">
        <v>28</v>
      </c>
      <c r="AM210" s="59">
        <v>45062.241862175928</v>
      </c>
      <c r="AN210" s="59" t="s">
        <v>81</v>
      </c>
      <c r="AO210" s="59" t="s">
        <v>979</v>
      </c>
      <c r="AP210" s="59" t="s">
        <v>980</v>
      </c>
      <c r="AQ210" s="98"/>
      <c r="AR210" s="98"/>
      <c r="AS210" s="98"/>
      <c r="AT210" s="98"/>
      <c r="AU210" s="98"/>
      <c r="AV210" s="98"/>
    </row>
    <row r="211" spans="1:48" ht="12" x14ac:dyDescent="0.2">
      <c r="A211" s="3">
        <v>230</v>
      </c>
      <c r="B211" s="2" t="s">
        <v>981</v>
      </c>
      <c r="C211" s="3" t="s">
        <v>982</v>
      </c>
      <c r="D211" s="3" t="s">
        <v>983</v>
      </c>
      <c r="E211" s="3" t="s">
        <v>1035</v>
      </c>
      <c r="F211" s="3" t="s">
        <v>780</v>
      </c>
      <c r="G211" s="3" t="s">
        <v>805</v>
      </c>
      <c r="H211" s="3" t="s">
        <v>727</v>
      </c>
      <c r="I211" s="3" t="s">
        <v>205</v>
      </c>
      <c r="J211" s="3" t="s">
        <v>1040</v>
      </c>
      <c r="K211" s="59" t="s">
        <v>858</v>
      </c>
      <c r="L211" s="59" t="s">
        <v>256</v>
      </c>
      <c r="M211" s="4">
        <v>15</v>
      </c>
      <c r="N211" s="4">
        <v>3</v>
      </c>
      <c r="O211" s="155">
        <f t="shared" si="21"/>
        <v>20</v>
      </c>
      <c r="P211" s="4">
        <v>1</v>
      </c>
      <c r="Q211" s="4">
        <v>1</v>
      </c>
      <c r="R211" s="155">
        <f t="shared" si="22"/>
        <v>100</v>
      </c>
      <c r="S211" s="4">
        <v>0</v>
      </c>
      <c r="T211" s="4">
        <v>0</v>
      </c>
      <c r="U211" s="155" t="e">
        <f t="shared" si="23"/>
        <v>#DIV/0!</v>
      </c>
      <c r="V211" s="4">
        <v>14</v>
      </c>
      <c r="W211" s="4">
        <v>2</v>
      </c>
      <c r="X211" s="155">
        <f t="shared" si="24"/>
        <v>14.285714285714285</v>
      </c>
      <c r="Y211" s="4">
        <v>0</v>
      </c>
      <c r="Z211" s="4">
        <v>0</v>
      </c>
      <c r="AA211" s="155" t="e">
        <f t="shared" si="25"/>
        <v>#DIV/0!</v>
      </c>
      <c r="AB211" s="4">
        <v>0</v>
      </c>
      <c r="AC211" s="4">
        <v>0</v>
      </c>
      <c r="AD211" s="155" t="e">
        <f t="shared" si="26"/>
        <v>#DIV/0!</v>
      </c>
      <c r="AE211" s="4">
        <v>0</v>
      </c>
      <c r="AF211" s="4">
        <v>0</v>
      </c>
      <c r="AG211" s="155" t="e">
        <f t="shared" si="27"/>
        <v>#DIV/0!</v>
      </c>
      <c r="AH211" s="4">
        <v>0</v>
      </c>
      <c r="AI211" s="6" t="s">
        <v>277</v>
      </c>
      <c r="AJ211" s="2" t="s">
        <v>235</v>
      </c>
      <c r="AK211" s="6" t="s">
        <v>314</v>
      </c>
      <c r="AL211" s="4">
        <v>5</v>
      </c>
      <c r="AM211" s="59">
        <v>44984.135003842595</v>
      </c>
      <c r="AN211" s="59" t="s">
        <v>332</v>
      </c>
      <c r="AO211" s="59" t="s">
        <v>271</v>
      </c>
      <c r="AP211" s="59" t="s">
        <v>271</v>
      </c>
      <c r="AQ211" s="98"/>
      <c r="AR211" s="98"/>
      <c r="AS211" s="98"/>
      <c r="AT211" s="98"/>
      <c r="AU211" s="98"/>
      <c r="AV211" s="98"/>
    </row>
    <row r="212" spans="1:48" ht="12" x14ac:dyDescent="0.2">
      <c r="A212" s="3">
        <v>273</v>
      </c>
      <c r="B212" s="2" t="s">
        <v>984</v>
      </c>
      <c r="C212" s="3" t="s">
        <v>985</v>
      </c>
      <c r="D212" s="3" t="s">
        <v>986</v>
      </c>
      <c r="E212" s="3" t="s">
        <v>1034</v>
      </c>
      <c r="F212" s="3" t="s">
        <v>772</v>
      </c>
      <c r="G212" s="3" t="s">
        <v>289</v>
      </c>
      <c r="H212" s="3" t="s">
        <v>727</v>
      </c>
      <c r="I212" s="3" t="s">
        <v>202</v>
      </c>
      <c r="J212" s="3" t="s">
        <v>1040</v>
      </c>
      <c r="K212" s="59" t="s">
        <v>858</v>
      </c>
      <c r="L212" s="59" t="s">
        <v>257</v>
      </c>
      <c r="M212" s="4">
        <v>56</v>
      </c>
      <c r="N212" s="4">
        <v>52</v>
      </c>
      <c r="O212" s="155">
        <f t="shared" si="21"/>
        <v>92.857142857142861</v>
      </c>
      <c r="P212" s="4">
        <v>4</v>
      </c>
      <c r="Q212" s="4">
        <v>4</v>
      </c>
      <c r="R212" s="155">
        <f t="shared" si="22"/>
        <v>100</v>
      </c>
      <c r="S212" s="4">
        <v>8</v>
      </c>
      <c r="T212" s="4">
        <v>8</v>
      </c>
      <c r="U212" s="155">
        <f t="shared" si="23"/>
        <v>100</v>
      </c>
      <c r="V212" s="4">
        <v>30</v>
      </c>
      <c r="W212" s="4">
        <v>26</v>
      </c>
      <c r="X212" s="155">
        <f t="shared" si="24"/>
        <v>86.666666666666671</v>
      </c>
      <c r="Y212" s="4">
        <v>8</v>
      </c>
      <c r="Z212" s="4">
        <v>8</v>
      </c>
      <c r="AA212" s="155">
        <f t="shared" si="25"/>
        <v>100</v>
      </c>
      <c r="AB212" s="4">
        <v>2</v>
      </c>
      <c r="AC212" s="4">
        <v>2</v>
      </c>
      <c r="AD212" s="155">
        <f t="shared" si="26"/>
        <v>100</v>
      </c>
      <c r="AE212" s="4">
        <v>4</v>
      </c>
      <c r="AF212" s="4">
        <v>4</v>
      </c>
      <c r="AG212" s="155">
        <f t="shared" si="27"/>
        <v>100</v>
      </c>
      <c r="AH212" s="4">
        <v>0</v>
      </c>
      <c r="AI212" s="6" t="s">
        <v>277</v>
      </c>
      <c r="AJ212" s="2" t="s">
        <v>235</v>
      </c>
      <c r="AK212" s="6" t="s">
        <v>278</v>
      </c>
      <c r="AL212" s="4">
        <v>35</v>
      </c>
      <c r="AM212" s="59">
        <v>44992.060638784722</v>
      </c>
      <c r="AN212" s="59" t="s">
        <v>987</v>
      </c>
      <c r="AO212" s="59" t="s">
        <v>271</v>
      </c>
      <c r="AP212" s="59" t="s">
        <v>271</v>
      </c>
      <c r="AQ212" s="98"/>
      <c r="AR212" s="98"/>
      <c r="AS212" s="98"/>
      <c r="AT212" s="98"/>
      <c r="AU212" s="98"/>
      <c r="AV212" s="98"/>
    </row>
    <row r="213" spans="1:48" ht="12" x14ac:dyDescent="0.2">
      <c r="A213" s="3">
        <v>286</v>
      </c>
      <c r="B213" s="2" t="s">
        <v>988</v>
      </c>
      <c r="C213" s="3" t="s">
        <v>989</v>
      </c>
      <c r="D213" s="3" t="s">
        <v>990</v>
      </c>
      <c r="E213" s="3" t="s">
        <v>1034</v>
      </c>
      <c r="F213" s="3" t="s">
        <v>772</v>
      </c>
      <c r="G213" s="3" t="s">
        <v>289</v>
      </c>
      <c r="H213" s="3" t="s">
        <v>727</v>
      </c>
      <c r="I213" s="3" t="s">
        <v>202</v>
      </c>
      <c r="J213" s="3" t="s">
        <v>1040</v>
      </c>
      <c r="K213" s="59" t="s">
        <v>858</v>
      </c>
      <c r="L213" s="59" t="s">
        <v>257</v>
      </c>
      <c r="M213" s="4">
        <v>29</v>
      </c>
      <c r="N213" s="4">
        <v>21</v>
      </c>
      <c r="O213" s="155">
        <f t="shared" si="21"/>
        <v>72.41379310344827</v>
      </c>
      <c r="P213" s="4">
        <v>5</v>
      </c>
      <c r="Q213" s="4">
        <v>3</v>
      </c>
      <c r="R213" s="155">
        <f t="shared" si="22"/>
        <v>60</v>
      </c>
      <c r="S213" s="4">
        <v>0</v>
      </c>
      <c r="T213" s="4">
        <v>0</v>
      </c>
      <c r="U213" s="155" t="e">
        <f t="shared" si="23"/>
        <v>#DIV/0!</v>
      </c>
      <c r="V213" s="4">
        <v>11</v>
      </c>
      <c r="W213" s="4">
        <v>8</v>
      </c>
      <c r="X213" s="155">
        <f t="shared" si="24"/>
        <v>72.727272727272734</v>
      </c>
      <c r="Y213" s="4">
        <v>5</v>
      </c>
      <c r="Z213" s="4">
        <v>4</v>
      </c>
      <c r="AA213" s="155">
        <f t="shared" si="25"/>
        <v>80</v>
      </c>
      <c r="AB213" s="4">
        <v>0</v>
      </c>
      <c r="AC213" s="4">
        <v>0</v>
      </c>
      <c r="AD213" s="155" t="e">
        <f t="shared" si="26"/>
        <v>#DIV/0!</v>
      </c>
      <c r="AE213" s="4">
        <v>8</v>
      </c>
      <c r="AF213" s="4">
        <v>6</v>
      </c>
      <c r="AG213" s="155">
        <f t="shared" si="27"/>
        <v>75</v>
      </c>
      <c r="AH213" s="4">
        <v>0</v>
      </c>
      <c r="AI213" s="6" t="s">
        <v>277</v>
      </c>
      <c r="AJ213" s="2" t="s">
        <v>235</v>
      </c>
      <c r="AK213" s="6" t="s">
        <v>278</v>
      </c>
      <c r="AL213" s="4">
        <v>26</v>
      </c>
      <c r="AM213" s="59">
        <v>44993.432099004633</v>
      </c>
      <c r="AN213" s="59" t="s">
        <v>991</v>
      </c>
      <c r="AO213" s="59" t="s">
        <v>271</v>
      </c>
      <c r="AP213" s="59" t="s">
        <v>271</v>
      </c>
      <c r="AQ213" s="98"/>
      <c r="AR213" s="98"/>
      <c r="AS213" s="98"/>
      <c r="AT213" s="98"/>
      <c r="AU213" s="98"/>
      <c r="AV213" s="98"/>
    </row>
    <row r="214" spans="1:48" ht="12" x14ac:dyDescent="0.2">
      <c r="A214" s="3">
        <v>453</v>
      </c>
      <c r="B214" s="2" t="s">
        <v>992</v>
      </c>
      <c r="C214" s="3" t="s">
        <v>993</v>
      </c>
      <c r="D214" s="3" t="s">
        <v>994</v>
      </c>
      <c r="E214" s="3" t="s">
        <v>1034</v>
      </c>
      <c r="F214" s="3" t="s">
        <v>772</v>
      </c>
      <c r="G214" s="3" t="s">
        <v>289</v>
      </c>
      <c r="H214" s="3" t="s">
        <v>727</v>
      </c>
      <c r="I214" s="3" t="s">
        <v>202</v>
      </c>
      <c r="J214" s="3" t="s">
        <v>1040</v>
      </c>
      <c r="K214" s="59" t="s">
        <v>886</v>
      </c>
      <c r="L214" s="59" t="s">
        <v>257</v>
      </c>
      <c r="M214" s="4">
        <v>64</v>
      </c>
      <c r="N214" s="4">
        <v>35</v>
      </c>
      <c r="O214" s="155">
        <f t="shared" si="21"/>
        <v>54.6875</v>
      </c>
      <c r="P214" s="4">
        <v>6</v>
      </c>
      <c r="Q214" s="4">
        <v>6</v>
      </c>
      <c r="R214" s="155">
        <f t="shared" si="22"/>
        <v>100</v>
      </c>
      <c r="S214" s="4">
        <v>1</v>
      </c>
      <c r="T214" s="4">
        <v>1</v>
      </c>
      <c r="U214" s="155">
        <f t="shared" si="23"/>
        <v>100</v>
      </c>
      <c r="V214" s="4">
        <v>2</v>
      </c>
      <c r="W214" s="4">
        <v>2</v>
      </c>
      <c r="X214" s="155">
        <f t="shared" si="24"/>
        <v>100</v>
      </c>
      <c r="Y214" s="4">
        <v>24</v>
      </c>
      <c r="Z214" s="4">
        <v>12</v>
      </c>
      <c r="AA214" s="155">
        <f t="shared" si="25"/>
        <v>50</v>
      </c>
      <c r="AB214" s="4">
        <v>11</v>
      </c>
      <c r="AC214" s="4">
        <v>7</v>
      </c>
      <c r="AD214" s="155">
        <f t="shared" si="26"/>
        <v>63.636363636363633</v>
      </c>
      <c r="AE214" s="4">
        <v>20</v>
      </c>
      <c r="AF214" s="4">
        <v>7</v>
      </c>
      <c r="AG214" s="155">
        <f t="shared" si="27"/>
        <v>35</v>
      </c>
      <c r="AH214" s="4">
        <v>0</v>
      </c>
      <c r="AI214" s="6" t="s">
        <v>313</v>
      </c>
      <c r="AJ214" s="2" t="s">
        <v>235</v>
      </c>
      <c r="AK214" s="6" t="s">
        <v>995</v>
      </c>
      <c r="AL214" s="4">
        <v>43</v>
      </c>
      <c r="AM214" s="59">
        <v>45057.23349003472</v>
      </c>
      <c r="AN214" s="59" t="s">
        <v>844</v>
      </c>
      <c r="AO214" s="59" t="s">
        <v>742</v>
      </c>
      <c r="AP214" s="59" t="s">
        <v>271</v>
      </c>
      <c r="AQ214" s="98"/>
      <c r="AR214" s="98"/>
      <c r="AS214" s="98"/>
      <c r="AT214" s="98"/>
      <c r="AU214" s="98"/>
      <c r="AV214" s="98"/>
    </row>
    <row r="215" spans="1:48" ht="12" x14ac:dyDescent="0.2">
      <c r="A215" s="3">
        <v>143</v>
      </c>
      <c r="B215" s="2" t="s">
        <v>996</v>
      </c>
      <c r="C215" s="3" t="s">
        <v>997</v>
      </c>
      <c r="D215" s="3" t="s">
        <v>998</v>
      </c>
      <c r="E215" s="3" t="s">
        <v>1034</v>
      </c>
      <c r="F215" s="3" t="s">
        <v>772</v>
      </c>
      <c r="G215" s="3" t="s">
        <v>289</v>
      </c>
      <c r="H215" s="3" t="s">
        <v>789</v>
      </c>
      <c r="I215" s="3" t="s">
        <v>202</v>
      </c>
      <c r="J215" s="3" t="s">
        <v>1040</v>
      </c>
      <c r="K215" s="59" t="s">
        <v>862</v>
      </c>
      <c r="L215" s="59" t="s">
        <v>257</v>
      </c>
      <c r="M215" s="4">
        <v>384</v>
      </c>
      <c r="N215" s="4">
        <v>195</v>
      </c>
      <c r="O215" s="155">
        <f t="shared" si="21"/>
        <v>50.78125</v>
      </c>
      <c r="P215" s="4">
        <v>53</v>
      </c>
      <c r="Q215" s="4">
        <v>30</v>
      </c>
      <c r="R215" s="155">
        <f t="shared" si="22"/>
        <v>56.60377358490566</v>
      </c>
      <c r="S215" s="4">
        <v>8</v>
      </c>
      <c r="T215" s="4">
        <v>7</v>
      </c>
      <c r="U215" s="155">
        <f t="shared" si="23"/>
        <v>87.5</v>
      </c>
      <c r="V215" s="4">
        <v>40</v>
      </c>
      <c r="W215" s="4">
        <v>28</v>
      </c>
      <c r="X215" s="155">
        <f t="shared" si="24"/>
        <v>70</v>
      </c>
      <c r="Y215" s="4">
        <v>116</v>
      </c>
      <c r="Z215" s="4">
        <v>64</v>
      </c>
      <c r="AA215" s="155">
        <f t="shared" si="25"/>
        <v>55.172413793103445</v>
      </c>
      <c r="AB215" s="4">
        <v>37</v>
      </c>
      <c r="AC215" s="4">
        <v>21</v>
      </c>
      <c r="AD215" s="155">
        <f t="shared" si="26"/>
        <v>56.756756756756758</v>
      </c>
      <c r="AE215" s="4">
        <v>130</v>
      </c>
      <c r="AF215" s="4">
        <v>45</v>
      </c>
      <c r="AG215" s="155">
        <f t="shared" si="27"/>
        <v>34.615384615384613</v>
      </c>
      <c r="AH215" s="4" t="s">
        <v>69</v>
      </c>
      <c r="AI215" s="6" t="s">
        <v>277</v>
      </c>
      <c r="AJ215" s="2" t="s">
        <v>235</v>
      </c>
      <c r="AK215" s="6" t="s">
        <v>314</v>
      </c>
      <c r="AL215" s="4">
        <v>71</v>
      </c>
      <c r="AM215" s="59">
        <v>44903.499499386577</v>
      </c>
      <c r="AN215" s="59" t="s">
        <v>431</v>
      </c>
      <c r="AO215" s="59" t="s">
        <v>742</v>
      </c>
      <c r="AP215" s="59" t="s">
        <v>74</v>
      </c>
      <c r="AQ215" s="98"/>
      <c r="AR215" s="98"/>
      <c r="AS215" s="98"/>
      <c r="AT215" s="98"/>
      <c r="AU215" s="98"/>
      <c r="AV215" s="98"/>
    </row>
    <row r="216" spans="1:48" ht="12" x14ac:dyDescent="0.2">
      <c r="A216" s="3">
        <v>258</v>
      </c>
      <c r="B216" s="2" t="s">
        <v>999</v>
      </c>
      <c r="C216" s="3" t="s">
        <v>1000</v>
      </c>
      <c r="D216" s="3" t="s">
        <v>1001</v>
      </c>
      <c r="E216" s="3" t="s">
        <v>1034</v>
      </c>
      <c r="F216" s="3" t="s">
        <v>772</v>
      </c>
      <c r="G216" s="3" t="s">
        <v>289</v>
      </c>
      <c r="H216" s="3" t="s">
        <v>727</v>
      </c>
      <c r="I216" s="3" t="s">
        <v>202</v>
      </c>
      <c r="J216" s="3" t="s">
        <v>1040</v>
      </c>
      <c r="K216" s="59" t="s">
        <v>858</v>
      </c>
      <c r="L216" s="59" t="s">
        <v>257</v>
      </c>
      <c r="M216" s="4">
        <v>53</v>
      </c>
      <c r="N216" s="4">
        <v>24</v>
      </c>
      <c r="O216" s="155">
        <f t="shared" si="21"/>
        <v>45.283018867924532</v>
      </c>
      <c r="P216" s="4">
        <v>3</v>
      </c>
      <c r="Q216" s="4">
        <v>3</v>
      </c>
      <c r="R216" s="155">
        <f t="shared" si="22"/>
        <v>100</v>
      </c>
      <c r="S216" s="4">
        <v>0</v>
      </c>
      <c r="T216" s="4">
        <v>0</v>
      </c>
      <c r="U216" s="155" t="e">
        <f t="shared" si="23"/>
        <v>#DIV/0!</v>
      </c>
      <c r="V216" s="4">
        <v>21</v>
      </c>
      <c r="W216" s="4">
        <v>7</v>
      </c>
      <c r="X216" s="155">
        <f t="shared" si="24"/>
        <v>33.333333333333329</v>
      </c>
      <c r="Y216" s="4">
        <v>8</v>
      </c>
      <c r="Z216" s="4">
        <v>4</v>
      </c>
      <c r="AA216" s="155">
        <f t="shared" si="25"/>
        <v>50</v>
      </c>
      <c r="AB216" s="4">
        <v>21</v>
      </c>
      <c r="AC216" s="4">
        <v>10</v>
      </c>
      <c r="AD216" s="155">
        <f t="shared" si="26"/>
        <v>47.619047619047613</v>
      </c>
      <c r="AE216" s="4">
        <v>0</v>
      </c>
      <c r="AF216" s="4">
        <v>0</v>
      </c>
      <c r="AG216" s="155" t="e">
        <f t="shared" si="27"/>
        <v>#DIV/0!</v>
      </c>
      <c r="AH216" s="4">
        <v>0</v>
      </c>
      <c r="AI216" s="6" t="s">
        <v>277</v>
      </c>
      <c r="AJ216" s="2" t="s">
        <v>235</v>
      </c>
      <c r="AK216" s="6" t="s">
        <v>278</v>
      </c>
      <c r="AL216" s="4">
        <v>40</v>
      </c>
      <c r="AM216" s="59">
        <v>44991.085412141205</v>
      </c>
      <c r="AN216" s="59" t="s">
        <v>98</v>
      </c>
      <c r="AO216" s="59" t="s">
        <v>71</v>
      </c>
      <c r="AP216" s="59" t="s">
        <v>71</v>
      </c>
      <c r="AQ216" s="98"/>
      <c r="AR216" s="98"/>
      <c r="AS216" s="98"/>
      <c r="AT216" s="98"/>
      <c r="AU216" s="98"/>
      <c r="AV216" s="98"/>
    </row>
    <row r="217" spans="1:48" ht="12" x14ac:dyDescent="0.2">
      <c r="A217" s="3">
        <v>283</v>
      </c>
      <c r="B217" s="2" t="s">
        <v>1002</v>
      </c>
      <c r="C217" s="3" t="s">
        <v>1003</v>
      </c>
      <c r="D217" s="3" t="s">
        <v>1004</v>
      </c>
      <c r="E217" s="3" t="s">
        <v>1034</v>
      </c>
      <c r="F217" s="3" t="s">
        <v>772</v>
      </c>
      <c r="G217" s="3" t="s">
        <v>289</v>
      </c>
      <c r="H217" s="3" t="s">
        <v>727</v>
      </c>
      <c r="I217" s="3" t="s">
        <v>202</v>
      </c>
      <c r="J217" s="3" t="s">
        <v>1040</v>
      </c>
      <c r="K217" s="59" t="s">
        <v>858</v>
      </c>
      <c r="L217" s="59" t="s">
        <v>257</v>
      </c>
      <c r="M217" s="4">
        <v>43</v>
      </c>
      <c r="N217" s="4">
        <v>15</v>
      </c>
      <c r="O217" s="155">
        <f t="shared" si="21"/>
        <v>34.883720930232556</v>
      </c>
      <c r="P217" s="4">
        <v>0</v>
      </c>
      <c r="Q217" s="4">
        <v>0</v>
      </c>
      <c r="R217" s="155" t="e">
        <f t="shared" si="22"/>
        <v>#DIV/0!</v>
      </c>
      <c r="S217" s="4">
        <v>0</v>
      </c>
      <c r="T217" s="4">
        <v>0</v>
      </c>
      <c r="U217" s="155" t="e">
        <f t="shared" si="23"/>
        <v>#DIV/0!</v>
      </c>
      <c r="V217" s="4">
        <v>0</v>
      </c>
      <c r="W217" s="4">
        <v>0</v>
      </c>
      <c r="X217" s="155" t="e">
        <f t="shared" si="24"/>
        <v>#DIV/0!</v>
      </c>
      <c r="Y217" s="4">
        <v>7</v>
      </c>
      <c r="Z217" s="4">
        <v>4</v>
      </c>
      <c r="AA217" s="155">
        <f t="shared" si="25"/>
        <v>57.142857142857139</v>
      </c>
      <c r="AB217" s="4">
        <v>36</v>
      </c>
      <c r="AC217" s="4">
        <v>11</v>
      </c>
      <c r="AD217" s="155">
        <f t="shared" si="26"/>
        <v>30.555555555555557</v>
      </c>
      <c r="AE217" s="4">
        <v>0</v>
      </c>
      <c r="AF217" s="4">
        <v>0</v>
      </c>
      <c r="AG217" s="155" t="e">
        <f t="shared" si="27"/>
        <v>#DIV/0!</v>
      </c>
      <c r="AH217" s="4">
        <v>0</v>
      </c>
      <c r="AI217" s="6" t="s">
        <v>277</v>
      </c>
      <c r="AJ217" s="2" t="s">
        <v>235</v>
      </c>
      <c r="AK217" s="6" t="s">
        <v>278</v>
      </c>
      <c r="AL217" s="4">
        <v>45</v>
      </c>
      <c r="AM217" s="59">
        <v>44993.084174224539</v>
      </c>
      <c r="AN217" s="59" t="s">
        <v>1005</v>
      </c>
      <c r="AO217" s="59" t="s">
        <v>271</v>
      </c>
      <c r="AP217" s="59" t="s">
        <v>271</v>
      </c>
      <c r="AQ217" s="98"/>
      <c r="AR217" s="98"/>
      <c r="AS217" s="98"/>
      <c r="AT217" s="98"/>
      <c r="AU217" s="98"/>
      <c r="AV217" s="98"/>
    </row>
    <row r="218" spans="1:48" ht="12" x14ac:dyDescent="0.2">
      <c r="A218" s="3">
        <v>131</v>
      </c>
      <c r="B218" s="2" t="s">
        <v>35</v>
      </c>
      <c r="C218" s="3" t="s">
        <v>1006</v>
      </c>
      <c r="D218" s="3" t="s">
        <v>69</v>
      </c>
      <c r="E218" s="3" t="s">
        <v>1034</v>
      </c>
      <c r="F218" s="3" t="s">
        <v>772</v>
      </c>
      <c r="G218" s="3" t="s">
        <v>289</v>
      </c>
      <c r="H218" s="3" t="s">
        <v>727</v>
      </c>
      <c r="I218" s="3" t="s">
        <v>202</v>
      </c>
      <c r="J218" s="3" t="s">
        <v>1040</v>
      </c>
      <c r="K218" s="59" t="s">
        <v>886</v>
      </c>
      <c r="L218" s="59" t="s">
        <v>257</v>
      </c>
      <c r="M218" s="4">
        <v>23</v>
      </c>
      <c r="N218" s="4">
        <v>6</v>
      </c>
      <c r="O218" s="155">
        <f t="shared" si="21"/>
        <v>26.086956521739129</v>
      </c>
      <c r="P218" s="4">
        <v>2</v>
      </c>
      <c r="Q218" s="4">
        <v>2</v>
      </c>
      <c r="R218" s="155">
        <f t="shared" si="22"/>
        <v>100</v>
      </c>
      <c r="S218" s="4">
        <v>0</v>
      </c>
      <c r="T218" s="4">
        <v>0</v>
      </c>
      <c r="U218" s="155" t="e">
        <f t="shared" si="23"/>
        <v>#DIV/0!</v>
      </c>
      <c r="V218" s="4">
        <v>12</v>
      </c>
      <c r="W218" s="4">
        <v>2</v>
      </c>
      <c r="X218" s="155">
        <f t="shared" si="24"/>
        <v>16.666666666666664</v>
      </c>
      <c r="Y218" s="4">
        <v>2</v>
      </c>
      <c r="Z218" s="4">
        <v>0</v>
      </c>
      <c r="AA218" s="155">
        <f t="shared" si="25"/>
        <v>0</v>
      </c>
      <c r="AB218" s="4">
        <v>0</v>
      </c>
      <c r="AC218" s="4">
        <v>0</v>
      </c>
      <c r="AD218" s="155" t="e">
        <f t="shared" si="26"/>
        <v>#DIV/0!</v>
      </c>
      <c r="AE218" s="4">
        <v>7</v>
      </c>
      <c r="AF218" s="4">
        <v>2</v>
      </c>
      <c r="AG218" s="155">
        <f t="shared" si="27"/>
        <v>28.571428571428569</v>
      </c>
      <c r="AH218" s="4" t="s">
        <v>69</v>
      </c>
      <c r="AI218" s="6" t="s">
        <v>69</v>
      </c>
      <c r="AJ218" s="2" t="s">
        <v>235</v>
      </c>
      <c r="AK218" s="6" t="s">
        <v>314</v>
      </c>
      <c r="AL218" s="4">
        <v>14</v>
      </c>
      <c r="AM218" s="59">
        <v>44903.248852106481</v>
      </c>
      <c r="AN218" s="59" t="s">
        <v>411</v>
      </c>
      <c r="AO218" s="59" t="s">
        <v>742</v>
      </c>
      <c r="AP218" s="59" t="s">
        <v>74</v>
      </c>
      <c r="AQ218" s="98"/>
      <c r="AR218" s="98"/>
      <c r="AS218" s="98"/>
      <c r="AT218" s="98"/>
      <c r="AU218" s="98"/>
      <c r="AV218" s="98"/>
    </row>
    <row r="219" spans="1:48" ht="12" x14ac:dyDescent="0.2">
      <c r="A219" s="3">
        <v>257</v>
      </c>
      <c r="B219" s="2" t="s">
        <v>1007</v>
      </c>
      <c r="C219" s="3" t="s">
        <v>1008</v>
      </c>
      <c r="D219" s="3" t="s">
        <v>1009</v>
      </c>
      <c r="E219" s="3" t="s">
        <v>1034</v>
      </c>
      <c r="F219" s="3" t="s">
        <v>772</v>
      </c>
      <c r="G219" s="3" t="s">
        <v>289</v>
      </c>
      <c r="H219" s="3" t="s">
        <v>727</v>
      </c>
      <c r="I219" s="3" t="s">
        <v>202</v>
      </c>
      <c r="J219" s="3" t="s">
        <v>1040</v>
      </c>
      <c r="K219" s="59" t="s">
        <v>858</v>
      </c>
      <c r="L219" s="59" t="s">
        <v>257</v>
      </c>
      <c r="M219" s="4">
        <v>33</v>
      </c>
      <c r="N219" s="4">
        <v>8</v>
      </c>
      <c r="O219" s="155">
        <f t="shared" si="21"/>
        <v>24.242424242424242</v>
      </c>
      <c r="P219" s="4">
        <v>25</v>
      </c>
      <c r="Q219" s="4">
        <v>0</v>
      </c>
      <c r="R219" s="155">
        <f t="shared" si="22"/>
        <v>0</v>
      </c>
      <c r="S219" s="4">
        <v>0</v>
      </c>
      <c r="T219" s="4">
        <v>0</v>
      </c>
      <c r="U219" s="155" t="e">
        <f t="shared" si="23"/>
        <v>#DIV/0!</v>
      </c>
      <c r="V219" s="4">
        <v>0</v>
      </c>
      <c r="W219" s="4">
        <v>0</v>
      </c>
      <c r="X219" s="155" t="e">
        <f t="shared" si="24"/>
        <v>#DIV/0!</v>
      </c>
      <c r="Y219" s="4">
        <v>8</v>
      </c>
      <c r="Z219" s="4">
        <v>8</v>
      </c>
      <c r="AA219" s="155">
        <f t="shared" si="25"/>
        <v>100</v>
      </c>
      <c r="AB219" s="4">
        <v>0</v>
      </c>
      <c r="AC219" s="4">
        <v>0</v>
      </c>
      <c r="AD219" s="155" t="e">
        <f t="shared" si="26"/>
        <v>#DIV/0!</v>
      </c>
      <c r="AE219" s="4">
        <v>0</v>
      </c>
      <c r="AF219" s="4">
        <v>0</v>
      </c>
      <c r="AG219" s="155" t="e">
        <f t="shared" si="27"/>
        <v>#DIV/0!</v>
      </c>
      <c r="AH219" s="4">
        <v>0</v>
      </c>
      <c r="AI219" s="6" t="s">
        <v>69</v>
      </c>
      <c r="AJ219" s="2" t="s">
        <v>235</v>
      </c>
      <c r="AK219" s="6" t="s">
        <v>278</v>
      </c>
      <c r="AL219" s="4">
        <v>56</v>
      </c>
      <c r="AM219" s="59">
        <v>44989.496098298609</v>
      </c>
      <c r="AN219" s="59" t="s">
        <v>332</v>
      </c>
      <c r="AO219" s="59" t="s">
        <v>74</v>
      </c>
      <c r="AP219" s="59" t="s">
        <v>74</v>
      </c>
      <c r="AQ219" s="98"/>
      <c r="AR219" s="98"/>
      <c r="AS219" s="98"/>
      <c r="AT219" s="98"/>
      <c r="AU219" s="98"/>
      <c r="AV219" s="98"/>
    </row>
    <row r="220" spans="1:48" ht="12" x14ac:dyDescent="0.2">
      <c r="A220" s="3">
        <v>111</v>
      </c>
      <c r="B220" s="2" t="s">
        <v>1010</v>
      </c>
      <c r="C220" s="3" t="s">
        <v>1011</v>
      </c>
      <c r="D220" s="3" t="s">
        <v>1012</v>
      </c>
      <c r="E220" s="3" t="s">
        <v>1034</v>
      </c>
      <c r="F220" s="3" t="s">
        <v>772</v>
      </c>
      <c r="G220" s="3" t="s">
        <v>289</v>
      </c>
      <c r="H220" s="3" t="s">
        <v>727</v>
      </c>
      <c r="I220" s="3" t="s">
        <v>202</v>
      </c>
      <c r="J220" s="3" t="s">
        <v>1040</v>
      </c>
      <c r="K220" s="59" t="s">
        <v>858</v>
      </c>
      <c r="L220" s="59" t="s">
        <v>257</v>
      </c>
      <c r="M220" s="4">
        <v>105</v>
      </c>
      <c r="N220" s="4">
        <v>22</v>
      </c>
      <c r="O220" s="155">
        <f t="shared" si="21"/>
        <v>20.952380952380953</v>
      </c>
      <c r="P220" s="4">
        <v>3</v>
      </c>
      <c r="Q220" s="4">
        <v>0</v>
      </c>
      <c r="R220" s="155">
        <f t="shared" si="22"/>
        <v>0</v>
      </c>
      <c r="S220" s="4">
        <v>0</v>
      </c>
      <c r="T220" s="4">
        <v>0</v>
      </c>
      <c r="U220" s="155" t="e">
        <f t="shared" si="23"/>
        <v>#DIV/0!</v>
      </c>
      <c r="V220" s="4">
        <v>0</v>
      </c>
      <c r="W220" s="4">
        <v>0</v>
      </c>
      <c r="X220" s="155" t="e">
        <f t="shared" si="24"/>
        <v>#DIV/0!</v>
      </c>
      <c r="Y220" s="4">
        <v>26</v>
      </c>
      <c r="Z220" s="4">
        <v>12</v>
      </c>
      <c r="AA220" s="155">
        <f t="shared" si="25"/>
        <v>46.153846153846153</v>
      </c>
      <c r="AB220" s="4">
        <v>33</v>
      </c>
      <c r="AC220" s="4">
        <v>4</v>
      </c>
      <c r="AD220" s="155">
        <f t="shared" si="26"/>
        <v>12.121212121212121</v>
      </c>
      <c r="AE220" s="4">
        <v>43</v>
      </c>
      <c r="AF220" s="4">
        <v>6</v>
      </c>
      <c r="AG220" s="155">
        <f t="shared" si="27"/>
        <v>13.953488372093023</v>
      </c>
      <c r="AH220" s="4">
        <v>0</v>
      </c>
      <c r="AI220" s="6" t="s">
        <v>69</v>
      </c>
      <c r="AJ220" s="2" t="s">
        <v>235</v>
      </c>
      <c r="AK220" s="6" t="s">
        <v>278</v>
      </c>
      <c r="AL220" s="4" t="s">
        <v>1013</v>
      </c>
      <c r="AM220" s="59">
        <v>44900.331866284723</v>
      </c>
      <c r="AN220" s="59" t="s">
        <v>308</v>
      </c>
      <c r="AO220" s="59" t="s">
        <v>74</v>
      </c>
      <c r="AP220" s="59" t="s">
        <v>351</v>
      </c>
      <c r="AQ220" s="98"/>
      <c r="AR220" s="98"/>
      <c r="AS220" s="98"/>
      <c r="AT220" s="98"/>
      <c r="AU220" s="98"/>
      <c r="AV220" s="98"/>
    </row>
    <row r="222" spans="1:48" x14ac:dyDescent="0.25">
      <c r="J222" s="115" t="s">
        <v>236</v>
      </c>
      <c r="K222" s="114" t="s">
        <v>223</v>
      </c>
      <c r="L222" s="115" t="s">
        <v>224</v>
      </c>
      <c r="M222" s="115" t="s">
        <v>6</v>
      </c>
      <c r="N222" s="115" t="s">
        <v>7</v>
      </c>
      <c r="O222" s="116" t="s">
        <v>237</v>
      </c>
      <c r="P222" s="115" t="s">
        <v>9</v>
      </c>
      <c r="Q222" s="115" t="s">
        <v>10</v>
      </c>
      <c r="R222" s="116" t="s">
        <v>11</v>
      </c>
      <c r="S222" s="115" t="s">
        <v>12</v>
      </c>
      <c r="T222" s="115" t="s">
        <v>13</v>
      </c>
      <c r="U222" s="116" t="s">
        <v>14</v>
      </c>
      <c r="V222" s="115" t="s">
        <v>15</v>
      </c>
      <c r="W222" s="115" t="s">
        <v>16</v>
      </c>
      <c r="X222" s="116" t="s">
        <v>17</v>
      </c>
      <c r="Y222" s="115" t="s">
        <v>18</v>
      </c>
      <c r="Z222" s="114" t="s">
        <v>19</v>
      </c>
      <c r="AA222" s="116" t="s">
        <v>20</v>
      </c>
      <c r="AB222" s="115" t="s">
        <v>21</v>
      </c>
      <c r="AC222" s="115" t="s">
        <v>22</v>
      </c>
      <c r="AD222" s="116" t="s">
        <v>23</v>
      </c>
      <c r="AE222" s="115" t="s">
        <v>24</v>
      </c>
      <c r="AF222" s="115" t="s">
        <v>25</v>
      </c>
      <c r="AG222" s="116" t="s">
        <v>26</v>
      </c>
      <c r="AH222" s="114" t="s">
        <v>238</v>
      </c>
      <c r="AI222" s="140" t="s">
        <v>57</v>
      </c>
      <c r="AJ222" s="140" t="s">
        <v>239</v>
      </c>
      <c r="AK222" s="140" t="s">
        <v>240</v>
      </c>
      <c r="AL222" s="140" t="s">
        <v>241</v>
      </c>
      <c r="AM222" s="140" t="s">
        <v>242</v>
      </c>
      <c r="AN222" s="140" t="s">
        <v>243</v>
      </c>
      <c r="AO222" s="140" t="s">
        <v>244</v>
      </c>
      <c r="AP222" s="1" t="s">
        <v>245</v>
      </c>
      <c r="AQ222" s="140" t="s">
        <v>246</v>
      </c>
      <c r="AR222" s="140" t="s">
        <v>247</v>
      </c>
    </row>
    <row r="223" spans="1:48" x14ac:dyDescent="0.25">
      <c r="J223" s="11">
        <f>COUNTA(J2:J25)</f>
        <v>24</v>
      </c>
      <c r="K223" s="149" t="s">
        <v>248</v>
      </c>
      <c r="L223" s="10" t="s">
        <v>249</v>
      </c>
      <c r="M223" s="11">
        <f>SUM(M2:M25)</f>
        <v>994</v>
      </c>
      <c r="N223" s="11">
        <f>SUM(N2:N25)</f>
        <v>393</v>
      </c>
      <c r="O223" s="16">
        <f t="shared" ref="O223:O243" si="28">N223/M223*100</f>
        <v>39.537223340040242</v>
      </c>
      <c r="P223" s="11">
        <f>SUM(P2:P25)</f>
        <v>60</v>
      </c>
      <c r="Q223" s="11">
        <f>SUM(Q2:Q25)</f>
        <v>26</v>
      </c>
      <c r="R223" s="16">
        <f t="shared" ref="R223:R243" si="29">Q223/P223*100</f>
        <v>43.333333333333336</v>
      </c>
      <c r="S223" s="11">
        <f>SUM(S2:S25)</f>
        <v>31</v>
      </c>
      <c r="T223" s="11">
        <f>SUM(T2:T25)</f>
        <v>17</v>
      </c>
      <c r="U223" s="16">
        <f t="shared" ref="U223:U243" si="30">T223/S223*100</f>
        <v>54.838709677419352</v>
      </c>
      <c r="V223" s="11">
        <f>SUM(V2:V25)</f>
        <v>33</v>
      </c>
      <c r="W223" s="11">
        <f>SUM(W2:W25)</f>
        <v>14</v>
      </c>
      <c r="X223" s="16">
        <f t="shared" ref="X223:X243" si="31">W223/V223*100</f>
        <v>42.424242424242422</v>
      </c>
      <c r="Y223" s="11">
        <f>SUM(Y2:Y25)</f>
        <v>365</v>
      </c>
      <c r="Z223" s="11">
        <f>SUM(Z2:Z25)</f>
        <v>153</v>
      </c>
      <c r="AA223" s="16">
        <f t="shared" ref="AA223:AA243" si="32">Z223/Y223*100</f>
        <v>41.917808219178085</v>
      </c>
      <c r="AB223" s="11">
        <f>SUM(AB2:AB25)</f>
        <v>223</v>
      </c>
      <c r="AC223" s="11">
        <f>SUM(AC2:AC25)</f>
        <v>88</v>
      </c>
      <c r="AD223" s="16">
        <f t="shared" ref="AD223:AD243" si="33">AC223/AB223*100</f>
        <v>39.461883408071749</v>
      </c>
      <c r="AE223" s="11">
        <f>SUM(AE2:AE25)</f>
        <v>282</v>
      </c>
      <c r="AF223" s="11">
        <f>SUM(AF2:AF25)</f>
        <v>95</v>
      </c>
      <c r="AG223" s="16">
        <f t="shared" ref="AG223:AG243" si="34">AF223/AE223*100</f>
        <v>33.687943262411345</v>
      </c>
      <c r="AH223" s="11">
        <f>SUM(AH2:AH25)</f>
        <v>13</v>
      </c>
      <c r="AI223" s="143">
        <f>O223/100</f>
        <v>0.3953722334004024</v>
      </c>
      <c r="AJ223" s="140">
        <v>0.95</v>
      </c>
      <c r="AK223" s="140">
        <f t="shared" ref="AK223:AK243" si="35">1-AJ223</f>
        <v>5.0000000000000044E-2</v>
      </c>
      <c r="AL223" s="140">
        <f t="shared" ref="AL223:AL243" si="36">AK223/2</f>
        <v>2.5000000000000022E-2</v>
      </c>
      <c r="AM223" s="140">
        <f t="shared" ref="AM223:AM243" si="37">NORMSINV(1-AL223)</f>
        <v>1.9599639845400536</v>
      </c>
      <c r="AN223" s="140">
        <f t="shared" ref="AN223:AN243" si="38">SQRT(AI223*(1-AI223)/J223)</f>
        <v>9.9802519686040522E-2</v>
      </c>
      <c r="AO223" s="140">
        <f t="shared" ref="AO223:AO243" si="39">AM223*AN223</f>
        <v>0.19560934415098913</v>
      </c>
      <c r="AP223" s="143">
        <f t="shared" ref="AP223:AP243" si="40">(AI223-AO223)*100</f>
        <v>19.976288924941326</v>
      </c>
      <c r="AQ223" s="143">
        <f t="shared" ref="AQ223:AQ243" si="41">(AI223+AO223)*100</f>
        <v>59.098157755139155</v>
      </c>
      <c r="AR223" s="143">
        <f t="shared" ref="AR223:AR243" si="42">AO223*100</f>
        <v>19.560934415098913</v>
      </c>
    </row>
    <row r="224" spans="1:48" x14ac:dyDescent="0.25">
      <c r="J224" s="11">
        <f>COUNTA(J26:J45)</f>
        <v>20</v>
      </c>
      <c r="K224" s="149" t="s">
        <v>248</v>
      </c>
      <c r="L224" s="10" t="s">
        <v>250</v>
      </c>
      <c r="M224" s="11">
        <f>SUM(M26:M45)</f>
        <v>1237</v>
      </c>
      <c r="N224" s="11">
        <f>SUM(N26:N45)</f>
        <v>572</v>
      </c>
      <c r="O224" s="16">
        <f t="shared" si="28"/>
        <v>46.240905416329831</v>
      </c>
      <c r="P224" s="11">
        <f>SUM(P26:P45)</f>
        <v>54</v>
      </c>
      <c r="Q224" s="11">
        <f>SUM(Q26:Q45)</f>
        <v>31</v>
      </c>
      <c r="R224" s="16">
        <f t="shared" si="29"/>
        <v>57.407407407407405</v>
      </c>
      <c r="S224" s="11">
        <f>SUM(S26:S45)</f>
        <v>12</v>
      </c>
      <c r="T224" s="11">
        <f>SUM(T26:T45)</f>
        <v>1</v>
      </c>
      <c r="U224" s="16">
        <f t="shared" si="30"/>
        <v>8.3333333333333321</v>
      </c>
      <c r="V224" s="11">
        <f>SUM(V26:V45)</f>
        <v>42</v>
      </c>
      <c r="W224" s="11">
        <f>SUM(W26:W45)</f>
        <v>30</v>
      </c>
      <c r="X224" s="16">
        <f t="shared" si="31"/>
        <v>71.428571428571431</v>
      </c>
      <c r="Y224" s="11">
        <f>SUM(Y26:Y45)</f>
        <v>446</v>
      </c>
      <c r="Z224" s="11">
        <f>SUM(Z26:Z45)</f>
        <v>198</v>
      </c>
      <c r="AA224" s="16">
        <f t="shared" si="32"/>
        <v>44.394618834080717</v>
      </c>
      <c r="AB224" s="11">
        <f>SUM(AB26:AB45)</f>
        <v>101</v>
      </c>
      <c r="AC224" s="11">
        <f>SUM(AC26:AC45)</f>
        <v>73</v>
      </c>
      <c r="AD224" s="16">
        <f t="shared" si="33"/>
        <v>72.277227722772281</v>
      </c>
      <c r="AE224" s="11">
        <f>SUM(AE26:AE45)</f>
        <v>582</v>
      </c>
      <c r="AF224" s="11">
        <f>SUM(AF26:AF45)</f>
        <v>239</v>
      </c>
      <c r="AG224" s="16">
        <f t="shared" si="34"/>
        <v>41.065292096219927</v>
      </c>
      <c r="AH224" s="11">
        <f>SUM(AH26:AH45)</f>
        <v>3</v>
      </c>
      <c r="AI224" s="143">
        <f t="shared" ref="AI224:AI243" si="43">O224/100</f>
        <v>0.46240905416329831</v>
      </c>
      <c r="AJ224" s="140">
        <v>0.95</v>
      </c>
      <c r="AK224" s="140">
        <f t="shared" si="35"/>
        <v>5.0000000000000044E-2</v>
      </c>
      <c r="AL224" s="140">
        <f t="shared" si="36"/>
        <v>2.5000000000000022E-2</v>
      </c>
      <c r="AM224" s="140">
        <f t="shared" si="37"/>
        <v>1.9599639845400536</v>
      </c>
      <c r="AN224" s="140">
        <f t="shared" si="38"/>
        <v>0.11148697699532042</v>
      </c>
      <c r="AO224" s="140">
        <f t="shared" si="39"/>
        <v>0.21851045965607352</v>
      </c>
      <c r="AP224" s="143">
        <f t="shared" si="40"/>
        <v>24.389859450722479</v>
      </c>
      <c r="AQ224" s="143">
        <f t="shared" si="41"/>
        <v>68.091951381937179</v>
      </c>
      <c r="AR224" s="143">
        <f t="shared" si="42"/>
        <v>21.851045965607351</v>
      </c>
    </row>
    <row r="225" spans="10:44" x14ac:dyDescent="0.25">
      <c r="J225" s="11">
        <f>COUNTA(J46:J63)</f>
        <v>18</v>
      </c>
      <c r="K225" s="149" t="s">
        <v>248</v>
      </c>
      <c r="L225" s="10" t="s">
        <v>251</v>
      </c>
      <c r="M225" s="11">
        <f>SUM(M46:M63)</f>
        <v>1040</v>
      </c>
      <c r="N225" s="11">
        <f>SUM(N46:N63)</f>
        <v>802</v>
      </c>
      <c r="O225" s="16">
        <f t="shared" si="28"/>
        <v>77.115384615384613</v>
      </c>
      <c r="P225" s="11">
        <f>SUM(P46:P63)</f>
        <v>79</v>
      </c>
      <c r="Q225" s="11">
        <f>SUM(Q46:Q63)</f>
        <v>56</v>
      </c>
      <c r="R225" s="16">
        <f t="shared" si="29"/>
        <v>70.886075949367083</v>
      </c>
      <c r="S225" s="11">
        <f>SUM(S46:S63)</f>
        <v>15</v>
      </c>
      <c r="T225" s="11">
        <f>SUM(T46:T63)</f>
        <v>10</v>
      </c>
      <c r="U225" s="16">
        <f t="shared" si="30"/>
        <v>66.666666666666657</v>
      </c>
      <c r="V225" s="11">
        <f>SUM(V46:V63)</f>
        <v>60</v>
      </c>
      <c r="W225" s="11">
        <f>SUM(W46:W63)</f>
        <v>55</v>
      </c>
      <c r="X225" s="16">
        <f t="shared" si="31"/>
        <v>91.666666666666657</v>
      </c>
      <c r="Y225" s="11">
        <f>SUM(Y46:Y63)</f>
        <v>479</v>
      </c>
      <c r="Z225" s="11">
        <f>SUM(Z46:Z63)</f>
        <v>359</v>
      </c>
      <c r="AA225" s="16">
        <f t="shared" si="32"/>
        <v>74.947807933194156</v>
      </c>
      <c r="AB225" s="11">
        <f>SUM(AB46:AB63)</f>
        <v>177</v>
      </c>
      <c r="AC225" s="11">
        <f>SUM(AC46:AC63)</f>
        <v>162</v>
      </c>
      <c r="AD225" s="16">
        <f t="shared" si="33"/>
        <v>91.525423728813564</v>
      </c>
      <c r="AE225" s="11">
        <f>SUM(AE46:AE63)</f>
        <v>230</v>
      </c>
      <c r="AF225" s="11">
        <f>SUM(AF46:AF63)</f>
        <v>160</v>
      </c>
      <c r="AG225" s="16">
        <f t="shared" si="34"/>
        <v>69.565217391304344</v>
      </c>
      <c r="AH225" s="11">
        <f>SUM(AH46:AH63)</f>
        <v>0</v>
      </c>
      <c r="AI225" s="143">
        <f t="shared" si="43"/>
        <v>0.77115384615384608</v>
      </c>
      <c r="AJ225" s="140">
        <v>0.95</v>
      </c>
      <c r="AK225" s="140">
        <f t="shared" si="35"/>
        <v>5.0000000000000044E-2</v>
      </c>
      <c r="AL225" s="140">
        <f t="shared" si="36"/>
        <v>2.5000000000000022E-2</v>
      </c>
      <c r="AM225" s="140">
        <f t="shared" si="37"/>
        <v>1.9599639845400536</v>
      </c>
      <c r="AN225" s="140">
        <f t="shared" si="38"/>
        <v>9.9016157973213975E-2</v>
      </c>
      <c r="AO225" s="140">
        <f t="shared" si="39"/>
        <v>0.19406810351502787</v>
      </c>
      <c r="AP225" s="143">
        <f t="shared" si="40"/>
        <v>57.708574263881815</v>
      </c>
      <c r="AQ225" s="143">
        <f t="shared" si="41"/>
        <v>96.522194966887398</v>
      </c>
      <c r="AR225" s="143">
        <f t="shared" si="42"/>
        <v>19.406810351502788</v>
      </c>
    </row>
    <row r="226" spans="10:44" x14ac:dyDescent="0.25">
      <c r="J226" s="11">
        <f>COUNTA(J64:J76)</f>
        <v>13</v>
      </c>
      <c r="K226" s="149" t="s">
        <v>248</v>
      </c>
      <c r="L226" s="10" t="s">
        <v>252</v>
      </c>
      <c r="M226" s="11">
        <f>SUM(M64:M76)</f>
        <v>877</v>
      </c>
      <c r="N226" s="11">
        <f>SUM(N64:N76)</f>
        <v>517</v>
      </c>
      <c r="O226" s="16">
        <f t="shared" si="28"/>
        <v>58.950969213226912</v>
      </c>
      <c r="P226" s="11">
        <f>SUM(P64:P76)</f>
        <v>45</v>
      </c>
      <c r="Q226" s="11">
        <f>SUM(Q64:Q76)</f>
        <v>33</v>
      </c>
      <c r="R226" s="16">
        <f t="shared" si="29"/>
        <v>73.333333333333329</v>
      </c>
      <c r="S226" s="11">
        <f>SUM(S64:S76)</f>
        <v>21</v>
      </c>
      <c r="T226" s="11">
        <f>SUM(T64:T76)</f>
        <v>21</v>
      </c>
      <c r="U226" s="16">
        <f t="shared" si="30"/>
        <v>100</v>
      </c>
      <c r="V226" s="11">
        <f>SUM(V64:V76)</f>
        <v>56</v>
      </c>
      <c r="W226" s="11">
        <f>SUM(W64:W76)</f>
        <v>25</v>
      </c>
      <c r="X226" s="16">
        <f t="shared" si="31"/>
        <v>44.642857142857146</v>
      </c>
      <c r="Y226" s="11">
        <f>SUM(Y64:Y76)</f>
        <v>274</v>
      </c>
      <c r="Z226" s="11">
        <f>SUM(Z64:Z76)</f>
        <v>177</v>
      </c>
      <c r="AA226" s="16">
        <f t="shared" si="32"/>
        <v>64.59854014598541</v>
      </c>
      <c r="AB226" s="11">
        <f>SUM(AB64:AB76)</f>
        <v>311</v>
      </c>
      <c r="AC226" s="11">
        <f>SUM(AC64:AC76)</f>
        <v>167</v>
      </c>
      <c r="AD226" s="16">
        <f t="shared" si="33"/>
        <v>53.697749196141473</v>
      </c>
      <c r="AE226" s="11">
        <f>SUM(AE64:AE76)</f>
        <v>170</v>
      </c>
      <c r="AF226" s="11">
        <f>SUM(AF64:AF76)</f>
        <v>94</v>
      </c>
      <c r="AG226" s="16">
        <f t="shared" si="34"/>
        <v>55.294117647058826</v>
      </c>
      <c r="AH226" s="11">
        <f>SUM(AH64:AH76)</f>
        <v>12</v>
      </c>
      <c r="AI226" s="143">
        <f t="shared" si="43"/>
        <v>0.58950969213226911</v>
      </c>
      <c r="AJ226" s="140">
        <v>0.95</v>
      </c>
      <c r="AK226" s="140">
        <f t="shared" si="35"/>
        <v>5.0000000000000044E-2</v>
      </c>
      <c r="AL226" s="140">
        <f t="shared" si="36"/>
        <v>2.5000000000000022E-2</v>
      </c>
      <c r="AM226" s="140">
        <f t="shared" si="37"/>
        <v>1.9599639845400536</v>
      </c>
      <c r="AN226" s="140">
        <f t="shared" si="38"/>
        <v>0.13643482947332158</v>
      </c>
      <c r="AO226" s="140">
        <f t="shared" si="39"/>
        <v>0.26740735200457411</v>
      </c>
      <c r="AP226" s="143">
        <f t="shared" si="40"/>
        <v>32.210234012769504</v>
      </c>
      <c r="AQ226" s="143">
        <f t="shared" si="41"/>
        <v>85.69170441368432</v>
      </c>
      <c r="AR226" s="143">
        <f t="shared" si="42"/>
        <v>26.740735200457411</v>
      </c>
    </row>
    <row r="227" spans="10:44" x14ac:dyDescent="0.25">
      <c r="J227" s="11">
        <f>COUNTA(J77:J136)</f>
        <v>60</v>
      </c>
      <c r="K227" s="149" t="s">
        <v>248</v>
      </c>
      <c r="L227" s="10" t="s">
        <v>253</v>
      </c>
      <c r="M227" s="11">
        <f>SUM(M77:M136)</f>
        <v>1942</v>
      </c>
      <c r="N227" s="11">
        <f>SUM(N77:N136)</f>
        <v>968</v>
      </c>
      <c r="O227" s="16">
        <f t="shared" si="28"/>
        <v>49.845520082389285</v>
      </c>
      <c r="P227" s="11">
        <f>SUM(P77:P136)</f>
        <v>85</v>
      </c>
      <c r="Q227" s="11">
        <f>SUM(Q77:Q136)</f>
        <v>55</v>
      </c>
      <c r="R227" s="16">
        <f t="shared" si="29"/>
        <v>64.705882352941174</v>
      </c>
      <c r="S227" s="11">
        <f>SUM(S77:S136)</f>
        <v>57</v>
      </c>
      <c r="T227" s="11">
        <f>SUM(T77:T136)</f>
        <v>27</v>
      </c>
      <c r="U227" s="16">
        <f t="shared" si="30"/>
        <v>47.368421052631575</v>
      </c>
      <c r="V227" s="11">
        <f>SUM(V77:V136)</f>
        <v>72</v>
      </c>
      <c r="W227" s="11">
        <f>SUM(W77:W136)</f>
        <v>30</v>
      </c>
      <c r="X227" s="16">
        <f t="shared" si="31"/>
        <v>41.666666666666671</v>
      </c>
      <c r="Y227" s="11">
        <f>SUM(Y77:Y136)</f>
        <v>922</v>
      </c>
      <c r="Z227" s="11">
        <f>SUM(Z77:Z136)</f>
        <v>413</v>
      </c>
      <c r="AA227" s="16">
        <f t="shared" si="32"/>
        <v>44.793926247288503</v>
      </c>
      <c r="AB227" s="11">
        <f>SUM(AB77:AB136)</f>
        <v>601</v>
      </c>
      <c r="AC227" s="11">
        <f>SUM(AC77:AC136)</f>
        <v>314</v>
      </c>
      <c r="AD227" s="16">
        <f t="shared" si="33"/>
        <v>52.246256239600662</v>
      </c>
      <c r="AE227" s="11">
        <f>SUM(AE77:AE136)</f>
        <v>205</v>
      </c>
      <c r="AF227" s="11">
        <f>SUM(AF77:AF136)</f>
        <v>129</v>
      </c>
      <c r="AG227" s="16">
        <f t="shared" si="34"/>
        <v>62.926829268292686</v>
      </c>
      <c r="AH227" s="11">
        <f>SUM(AH77:AH136)</f>
        <v>10</v>
      </c>
      <c r="AI227" s="143">
        <f t="shared" si="43"/>
        <v>0.49845520082389283</v>
      </c>
      <c r="AJ227" s="140">
        <v>0.95</v>
      </c>
      <c r="AK227" s="140">
        <f t="shared" si="35"/>
        <v>5.0000000000000044E-2</v>
      </c>
      <c r="AL227" s="140">
        <f t="shared" si="36"/>
        <v>2.5000000000000022E-2</v>
      </c>
      <c r="AM227" s="140">
        <f t="shared" si="37"/>
        <v>1.9599639845400536</v>
      </c>
      <c r="AN227" s="140">
        <f t="shared" si="38"/>
        <v>6.4549414352559578E-2</v>
      </c>
      <c r="AO227" s="140">
        <f t="shared" si="39"/>
        <v>0.1265145273541696</v>
      </c>
      <c r="AP227" s="143">
        <f t="shared" si="40"/>
        <v>37.194067346972325</v>
      </c>
      <c r="AQ227" s="143">
        <f t="shared" si="41"/>
        <v>62.496972817806238</v>
      </c>
      <c r="AR227" s="143">
        <f t="shared" si="42"/>
        <v>12.65145273541696</v>
      </c>
    </row>
    <row r="228" spans="10:44" x14ac:dyDescent="0.25">
      <c r="J228" s="11">
        <f>COUNTA(J137:J146)</f>
        <v>10</v>
      </c>
      <c r="K228" s="149" t="s">
        <v>248</v>
      </c>
      <c r="L228" s="10" t="s">
        <v>254</v>
      </c>
      <c r="M228" s="11">
        <f>SUM(M137:M146)</f>
        <v>438</v>
      </c>
      <c r="N228" s="11">
        <f>SUM(N137:N146)</f>
        <v>258</v>
      </c>
      <c r="O228" s="16">
        <f t="shared" si="28"/>
        <v>58.904109589041099</v>
      </c>
      <c r="P228" s="11">
        <f>SUM(P137:P146)</f>
        <v>40</v>
      </c>
      <c r="Q228" s="11">
        <f>SUM(Q137:Q146)</f>
        <v>33</v>
      </c>
      <c r="R228" s="16">
        <f t="shared" si="29"/>
        <v>82.5</v>
      </c>
      <c r="S228" s="11">
        <f>SUM(S137:S146)</f>
        <v>14</v>
      </c>
      <c r="T228" s="11">
        <f>SUM(T137:T146)</f>
        <v>13</v>
      </c>
      <c r="U228" s="16">
        <f t="shared" si="30"/>
        <v>92.857142857142861</v>
      </c>
      <c r="V228" s="11">
        <f>SUM(V137:V146)</f>
        <v>20</v>
      </c>
      <c r="W228" s="11">
        <f>SUM(W137:W146)</f>
        <v>12</v>
      </c>
      <c r="X228" s="16">
        <f t="shared" si="31"/>
        <v>60</v>
      </c>
      <c r="Y228" s="11">
        <f>SUM(Y137:Y146)</f>
        <v>201</v>
      </c>
      <c r="Z228" s="11">
        <f>SUM(Z137:Z146)</f>
        <v>103</v>
      </c>
      <c r="AA228" s="16">
        <f t="shared" si="32"/>
        <v>51.243781094527364</v>
      </c>
      <c r="AB228" s="11">
        <f>SUM(AB137:AB146)</f>
        <v>89</v>
      </c>
      <c r="AC228" s="11">
        <f>SUM(AC137:AC146)</f>
        <v>49</v>
      </c>
      <c r="AD228" s="16">
        <f t="shared" si="33"/>
        <v>55.056179775280903</v>
      </c>
      <c r="AE228" s="11">
        <f>SUM(AE137:AE146)</f>
        <v>74</v>
      </c>
      <c r="AF228" s="11">
        <f>SUM(AF137:AF146)</f>
        <v>48</v>
      </c>
      <c r="AG228" s="16">
        <f t="shared" si="34"/>
        <v>64.86486486486487</v>
      </c>
      <c r="AH228" s="11">
        <f>SUM(AH137:AH146)</f>
        <v>29</v>
      </c>
      <c r="AI228" s="143">
        <f t="shared" si="43"/>
        <v>0.58904109589041098</v>
      </c>
      <c r="AJ228" s="140">
        <v>0.95</v>
      </c>
      <c r="AK228" s="140">
        <f t="shared" si="35"/>
        <v>5.0000000000000044E-2</v>
      </c>
      <c r="AL228" s="140">
        <f t="shared" si="36"/>
        <v>2.5000000000000022E-2</v>
      </c>
      <c r="AM228" s="140">
        <f t="shared" si="37"/>
        <v>1.9599639845400536</v>
      </c>
      <c r="AN228" s="140">
        <f t="shared" si="38"/>
        <v>0.1555865300219253</v>
      </c>
      <c r="AO228" s="140">
        <f t="shared" si="39"/>
        <v>0.30494399532253336</v>
      </c>
      <c r="AP228" s="143">
        <f t="shared" si="40"/>
        <v>28.409710056787763</v>
      </c>
      <c r="AQ228" s="143">
        <f t="shared" si="41"/>
        <v>89.398509121294438</v>
      </c>
      <c r="AR228" s="143">
        <f t="shared" si="42"/>
        <v>30.494399532253336</v>
      </c>
    </row>
    <row r="229" spans="10:44" x14ac:dyDescent="0.25">
      <c r="J229" s="11">
        <f>COUNTA(J147:J152)</f>
        <v>6</v>
      </c>
      <c r="K229" s="149" t="s">
        <v>248</v>
      </c>
      <c r="L229" s="10" t="s">
        <v>255</v>
      </c>
      <c r="M229" s="11">
        <f>SUM(M147:M152)</f>
        <v>852</v>
      </c>
      <c r="N229" s="11">
        <f>SUM(N147:N152)</f>
        <v>449</v>
      </c>
      <c r="O229" s="16">
        <f t="shared" si="28"/>
        <v>52.699530516431928</v>
      </c>
      <c r="P229" s="11">
        <f>SUM(P147:P152)</f>
        <v>36</v>
      </c>
      <c r="Q229" s="11">
        <f>SUM(Q147:Q152)</f>
        <v>21</v>
      </c>
      <c r="R229" s="16">
        <f t="shared" si="29"/>
        <v>58.333333333333336</v>
      </c>
      <c r="S229" s="11">
        <f>SUM(S147:S152)</f>
        <v>7</v>
      </c>
      <c r="T229" s="11">
        <f>SUM(T147:T152)</f>
        <v>6</v>
      </c>
      <c r="U229" s="16">
        <f t="shared" si="30"/>
        <v>85.714285714285708</v>
      </c>
      <c r="V229" s="11">
        <f>SUM(V147:V152)</f>
        <v>26</v>
      </c>
      <c r="W229" s="11">
        <f>SUM(W147:W152)</f>
        <v>16</v>
      </c>
      <c r="X229" s="16">
        <f t="shared" si="31"/>
        <v>61.53846153846154</v>
      </c>
      <c r="Y229" s="11">
        <f>SUM(Y147:Y152)</f>
        <v>316</v>
      </c>
      <c r="Z229" s="11">
        <f>SUM(Z147:Z152)</f>
        <v>176</v>
      </c>
      <c r="AA229" s="16">
        <f t="shared" si="32"/>
        <v>55.696202531645568</v>
      </c>
      <c r="AB229" s="11">
        <f>SUM(AB147:AB152)</f>
        <v>190</v>
      </c>
      <c r="AC229" s="11">
        <f>SUM(AC147:AC152)</f>
        <v>82</v>
      </c>
      <c r="AD229" s="16">
        <f t="shared" si="33"/>
        <v>43.15789473684211</v>
      </c>
      <c r="AE229" s="11">
        <f>SUM(AE147:AE152)</f>
        <v>277</v>
      </c>
      <c r="AF229" s="11">
        <f>SUM(AF147:AF152)</f>
        <v>148</v>
      </c>
      <c r="AG229" s="16">
        <f t="shared" si="34"/>
        <v>53.429602888086649</v>
      </c>
      <c r="AH229" s="11">
        <f>SUM(AH147:AH152)</f>
        <v>16</v>
      </c>
      <c r="AI229" s="143">
        <f t="shared" si="43"/>
        <v>0.52699530516431925</v>
      </c>
      <c r="AJ229" s="140">
        <v>0.95</v>
      </c>
      <c r="AK229" s="140">
        <f t="shared" si="35"/>
        <v>5.0000000000000044E-2</v>
      </c>
      <c r="AL229" s="140">
        <f t="shared" si="36"/>
        <v>2.5000000000000022E-2</v>
      </c>
      <c r="AM229" s="140">
        <f t="shared" si="37"/>
        <v>1.9599639845400536</v>
      </c>
      <c r="AN229" s="140">
        <f t="shared" si="38"/>
        <v>0.20382641859316034</v>
      </c>
      <c r="AO229" s="140">
        <f t="shared" si="39"/>
        <v>0.39949243954037938</v>
      </c>
      <c r="AP229" s="143">
        <f t="shared" si="40"/>
        <v>12.750286562393987</v>
      </c>
      <c r="AQ229" s="143">
        <f t="shared" si="41"/>
        <v>92.64877447046986</v>
      </c>
      <c r="AR229" s="143">
        <f t="shared" si="42"/>
        <v>39.949243954037939</v>
      </c>
    </row>
    <row r="230" spans="10:44" x14ac:dyDescent="0.25">
      <c r="J230" s="11">
        <f>COUNTA(J153:J168)</f>
        <v>16</v>
      </c>
      <c r="K230" s="149" t="s">
        <v>248</v>
      </c>
      <c r="L230" s="10" t="s">
        <v>256</v>
      </c>
      <c r="M230" s="11">
        <f>SUM(M153:M168)</f>
        <v>920</v>
      </c>
      <c r="N230" s="11">
        <f>SUM(N153:N168)</f>
        <v>505</v>
      </c>
      <c r="O230" s="16">
        <f t="shared" si="28"/>
        <v>54.891304347826086</v>
      </c>
      <c r="P230" s="11">
        <f>SUM(P153:P168)</f>
        <v>66</v>
      </c>
      <c r="Q230" s="11">
        <f>SUM(Q153:Q168)</f>
        <v>39</v>
      </c>
      <c r="R230" s="16">
        <f t="shared" si="29"/>
        <v>59.090909090909093</v>
      </c>
      <c r="S230" s="11">
        <f>SUM(S153:S168)</f>
        <v>9</v>
      </c>
      <c r="T230" s="11">
        <f>SUM(T153:T168)</f>
        <v>6</v>
      </c>
      <c r="U230" s="16">
        <f t="shared" si="30"/>
        <v>66.666666666666657</v>
      </c>
      <c r="V230" s="11">
        <f>SUM(V153:V168)</f>
        <v>58</v>
      </c>
      <c r="W230" s="11">
        <f>SUM(W153:W168)</f>
        <v>22</v>
      </c>
      <c r="X230" s="16">
        <f t="shared" si="31"/>
        <v>37.931034482758619</v>
      </c>
      <c r="Y230" s="11">
        <f>SUM(Y153:Y168)</f>
        <v>305</v>
      </c>
      <c r="Z230" s="11">
        <f>SUM(Z153:Z168)</f>
        <v>167</v>
      </c>
      <c r="AA230" s="16">
        <f t="shared" si="32"/>
        <v>54.754098360655732</v>
      </c>
      <c r="AB230" s="11">
        <f>SUM(AB153:AB168)</f>
        <v>206</v>
      </c>
      <c r="AC230" s="11">
        <f>SUM(AC153:AC168)</f>
        <v>123</v>
      </c>
      <c r="AD230" s="16">
        <f t="shared" si="33"/>
        <v>59.708737864077662</v>
      </c>
      <c r="AE230" s="11">
        <f>SUM(AE153:AE168)</f>
        <v>276</v>
      </c>
      <c r="AF230" s="11">
        <f>SUM(AF153:AF168)</f>
        <v>148</v>
      </c>
      <c r="AG230" s="16">
        <f t="shared" si="34"/>
        <v>53.623188405797109</v>
      </c>
      <c r="AH230" s="11">
        <f>SUM(AH153:AH168)</f>
        <v>107</v>
      </c>
      <c r="AI230" s="143">
        <f t="shared" si="43"/>
        <v>0.54891304347826086</v>
      </c>
      <c r="AJ230" s="140">
        <v>0.95</v>
      </c>
      <c r="AK230" s="140">
        <f t="shared" si="35"/>
        <v>5.0000000000000044E-2</v>
      </c>
      <c r="AL230" s="140">
        <f t="shared" si="36"/>
        <v>2.5000000000000022E-2</v>
      </c>
      <c r="AM230" s="140">
        <f t="shared" si="37"/>
        <v>1.9599639845400536</v>
      </c>
      <c r="AN230" s="140">
        <f t="shared" si="38"/>
        <v>0.12440044065880899</v>
      </c>
      <c r="AO230" s="140">
        <f t="shared" si="39"/>
        <v>0.24382038335217776</v>
      </c>
      <c r="AP230" s="143">
        <f t="shared" si="40"/>
        <v>30.509266012608311</v>
      </c>
      <c r="AQ230" s="143">
        <f t="shared" si="41"/>
        <v>79.273342683043865</v>
      </c>
      <c r="AR230" s="143">
        <f t="shared" si="42"/>
        <v>24.382038335217775</v>
      </c>
    </row>
    <row r="231" spans="10:44" x14ac:dyDescent="0.25">
      <c r="J231" s="11">
        <f>COUNTA(J169:J172)</f>
        <v>4</v>
      </c>
      <c r="K231" s="149" t="s">
        <v>248</v>
      </c>
      <c r="L231" s="10" t="s">
        <v>257</v>
      </c>
      <c r="M231" s="11">
        <f>SUM(M169:M172)</f>
        <v>834</v>
      </c>
      <c r="N231" s="11">
        <f>SUM(N169:N172)</f>
        <v>424</v>
      </c>
      <c r="O231" s="16">
        <f t="shared" si="28"/>
        <v>50.83932853717026</v>
      </c>
      <c r="P231" s="11">
        <f>SUM(P169:P172)</f>
        <v>41</v>
      </c>
      <c r="Q231" s="11">
        <f>SUM(Q169:Q172)</f>
        <v>35</v>
      </c>
      <c r="R231" s="16">
        <f t="shared" si="29"/>
        <v>85.365853658536579</v>
      </c>
      <c r="S231" s="11">
        <f>SUM(S169:S172)</f>
        <v>23</v>
      </c>
      <c r="T231" s="11">
        <f>SUM(T169:T172)</f>
        <v>21</v>
      </c>
      <c r="U231" s="16">
        <f t="shared" si="30"/>
        <v>91.304347826086953</v>
      </c>
      <c r="V231" s="11">
        <f>SUM(V169:V172)</f>
        <v>214</v>
      </c>
      <c r="W231" s="11">
        <f>SUM(W169:W172)</f>
        <v>102</v>
      </c>
      <c r="X231" s="16">
        <f t="shared" si="31"/>
        <v>47.663551401869157</v>
      </c>
      <c r="Y231" s="11">
        <f>SUM(Y169:Y172)</f>
        <v>280</v>
      </c>
      <c r="Z231" s="11">
        <f>SUM(Z169:Z172)</f>
        <v>146</v>
      </c>
      <c r="AA231" s="16">
        <f t="shared" si="32"/>
        <v>52.142857142857146</v>
      </c>
      <c r="AB231" s="11">
        <f>SUM(AB169:AB172)</f>
        <v>232</v>
      </c>
      <c r="AC231" s="11">
        <f>SUM(AC169:AC172)</f>
        <v>80</v>
      </c>
      <c r="AD231" s="16">
        <f t="shared" si="33"/>
        <v>34.482758620689658</v>
      </c>
      <c r="AE231" s="11">
        <f>SUM(AE169:AE172)</f>
        <v>44</v>
      </c>
      <c r="AF231" s="11">
        <f>SUM(AF169:AF172)</f>
        <v>40</v>
      </c>
      <c r="AG231" s="16">
        <f t="shared" si="34"/>
        <v>90.909090909090907</v>
      </c>
      <c r="AH231" s="11">
        <f>SUM(AH169:AH172)</f>
        <v>105</v>
      </c>
      <c r="AI231" s="143">
        <f t="shared" si="43"/>
        <v>0.50839328537170259</v>
      </c>
      <c r="AJ231" s="140">
        <v>0.95</v>
      </c>
      <c r="AK231" s="140">
        <f t="shared" si="35"/>
        <v>5.0000000000000044E-2</v>
      </c>
      <c r="AL231" s="140">
        <f t="shared" si="36"/>
        <v>2.5000000000000022E-2</v>
      </c>
      <c r="AM231" s="140">
        <f t="shared" si="37"/>
        <v>1.9599639845400536</v>
      </c>
      <c r="AN231" s="140">
        <f t="shared" si="38"/>
        <v>0.24996477389857813</v>
      </c>
      <c r="AO231" s="140">
        <f t="shared" si="39"/>
        <v>0.48992195424491081</v>
      </c>
      <c r="AP231" s="143">
        <f t="shared" si="40"/>
        <v>1.8471331126791779</v>
      </c>
      <c r="AQ231" s="143">
        <f t="shared" si="41"/>
        <v>99.831523961661333</v>
      </c>
      <c r="AR231" s="143">
        <f t="shared" si="42"/>
        <v>48.992195424491079</v>
      </c>
    </row>
    <row r="232" spans="10:44" x14ac:dyDescent="0.25">
      <c r="J232" s="150">
        <f>SUM(J223:J231)</f>
        <v>171</v>
      </c>
      <c r="K232" s="151" t="s">
        <v>258</v>
      </c>
      <c r="L232" s="151" t="s">
        <v>258</v>
      </c>
      <c r="M232" s="150">
        <f>SUM(M223:M231)</f>
        <v>9134</v>
      </c>
      <c r="N232" s="150">
        <f>SUM(N223:N231)</f>
        <v>4888</v>
      </c>
      <c r="O232" s="152">
        <f t="shared" si="28"/>
        <v>53.514342018830739</v>
      </c>
      <c r="P232" s="150">
        <f>SUM(P223:P231)</f>
        <v>506</v>
      </c>
      <c r="Q232" s="150">
        <f>SUM(Q223:Q231)</f>
        <v>329</v>
      </c>
      <c r="R232" s="152">
        <f t="shared" si="29"/>
        <v>65.019762845849812</v>
      </c>
      <c r="S232" s="150">
        <f>SUM(S223:S231)</f>
        <v>189</v>
      </c>
      <c r="T232" s="150">
        <f>SUM(T223:T231)</f>
        <v>122</v>
      </c>
      <c r="U232" s="152">
        <f t="shared" si="30"/>
        <v>64.550264550264544</v>
      </c>
      <c r="V232" s="150">
        <f>SUM(V223:V231)</f>
        <v>581</v>
      </c>
      <c r="W232" s="150">
        <f>SUM(W223:W231)</f>
        <v>306</v>
      </c>
      <c r="X232" s="152">
        <f t="shared" si="31"/>
        <v>52.667814113597245</v>
      </c>
      <c r="Y232" s="150">
        <f>SUM(Y223:Y231)</f>
        <v>3588</v>
      </c>
      <c r="Z232" s="150">
        <f>SUM(Z223:Z231)</f>
        <v>1892</v>
      </c>
      <c r="AA232" s="152">
        <f t="shared" si="32"/>
        <v>52.731326644370128</v>
      </c>
      <c r="AB232" s="150">
        <f>SUM(AB223:AB231)</f>
        <v>2130</v>
      </c>
      <c r="AC232" s="150">
        <f>SUM(AC223:AC231)</f>
        <v>1138</v>
      </c>
      <c r="AD232" s="152">
        <f t="shared" si="33"/>
        <v>53.42723004694836</v>
      </c>
      <c r="AE232" s="150">
        <f>SUM(AE223:AE231)</f>
        <v>2140</v>
      </c>
      <c r="AF232" s="150">
        <f>SUM(AF223:AF231)</f>
        <v>1101</v>
      </c>
      <c r="AG232" s="152">
        <f t="shared" si="34"/>
        <v>51.44859813084112</v>
      </c>
      <c r="AH232" s="150">
        <f>SUM(AH223:AH231)</f>
        <v>295</v>
      </c>
      <c r="AI232" s="143">
        <f t="shared" si="43"/>
        <v>0.53514342018830741</v>
      </c>
      <c r="AJ232" s="140">
        <v>0.95</v>
      </c>
      <c r="AK232" s="140">
        <f t="shared" si="35"/>
        <v>5.0000000000000044E-2</v>
      </c>
      <c r="AL232" s="140">
        <f t="shared" si="36"/>
        <v>2.5000000000000022E-2</v>
      </c>
      <c r="AM232" s="140">
        <f t="shared" si="37"/>
        <v>1.9599639845400536</v>
      </c>
      <c r="AN232" s="140">
        <f t="shared" si="38"/>
        <v>3.8141391310442578E-2</v>
      </c>
      <c r="AO232" s="140">
        <f t="shared" si="39"/>
        <v>7.4755753288716406E-2</v>
      </c>
      <c r="AP232" s="143">
        <f t="shared" si="40"/>
        <v>46.038766689959097</v>
      </c>
      <c r="AQ232" s="143">
        <f t="shared" si="41"/>
        <v>60.989917347702381</v>
      </c>
      <c r="AR232" s="143">
        <f t="shared" si="42"/>
        <v>7.4755753288716402</v>
      </c>
    </row>
    <row r="233" spans="10:44" x14ac:dyDescent="0.25">
      <c r="J233" s="11">
        <f>COUNTA(J173:J174)</f>
        <v>2</v>
      </c>
      <c r="K233" s="149" t="s">
        <v>259</v>
      </c>
      <c r="L233" s="10" t="s">
        <v>249</v>
      </c>
      <c r="M233" s="11">
        <f>SUM(M173:M174)</f>
        <v>89</v>
      </c>
      <c r="N233" s="11">
        <f>SUM(N173:N174)</f>
        <v>48</v>
      </c>
      <c r="O233" s="16">
        <f t="shared" si="28"/>
        <v>53.932584269662918</v>
      </c>
      <c r="P233" s="11">
        <f>SUM(P173:P174)</f>
        <v>7</v>
      </c>
      <c r="Q233" s="11">
        <f>SUM(Q173:Q174)</f>
        <v>6</v>
      </c>
      <c r="R233" s="16">
        <f t="shared" si="29"/>
        <v>85.714285714285708</v>
      </c>
      <c r="S233" s="11">
        <f>SUM(S173:S174)</f>
        <v>0</v>
      </c>
      <c r="T233" s="11">
        <f>SUM(T173:T174)</f>
        <v>0</v>
      </c>
      <c r="U233" s="16" t="e">
        <f t="shared" si="30"/>
        <v>#DIV/0!</v>
      </c>
      <c r="V233" s="11">
        <f>SUM(V173:V174)</f>
        <v>6</v>
      </c>
      <c r="W233" s="11">
        <f>SUM(W173:W174)</f>
        <v>5</v>
      </c>
      <c r="X233" s="16">
        <f t="shared" si="31"/>
        <v>83.333333333333343</v>
      </c>
      <c r="Y233" s="11">
        <f>SUM(Y173:Y174)</f>
        <v>13</v>
      </c>
      <c r="Z233" s="11">
        <f>SUM(Z173:Z174)</f>
        <v>8</v>
      </c>
      <c r="AA233" s="16">
        <f t="shared" si="32"/>
        <v>61.53846153846154</v>
      </c>
      <c r="AB233" s="11">
        <f>SUM(AB173:AB174)</f>
        <v>18</v>
      </c>
      <c r="AC233" s="11">
        <f>SUM(AC173:AC174)</f>
        <v>8</v>
      </c>
      <c r="AD233" s="16">
        <f t="shared" si="33"/>
        <v>44.444444444444443</v>
      </c>
      <c r="AE233" s="11">
        <f>SUM(AE173:AE174)</f>
        <v>45</v>
      </c>
      <c r="AF233" s="11">
        <f>SUM(AF173:AF174)</f>
        <v>21</v>
      </c>
      <c r="AG233" s="16">
        <f t="shared" si="34"/>
        <v>46.666666666666664</v>
      </c>
      <c r="AH233" s="11">
        <f>SUM(AH173:AH174)</f>
        <v>1</v>
      </c>
      <c r="AI233" s="143">
        <f t="shared" si="43"/>
        <v>0.5393258426966292</v>
      </c>
      <c r="AJ233" s="140">
        <v>0.95</v>
      </c>
      <c r="AK233" s="140">
        <f t="shared" si="35"/>
        <v>5.0000000000000044E-2</v>
      </c>
      <c r="AL233" s="140">
        <f t="shared" si="36"/>
        <v>2.5000000000000022E-2</v>
      </c>
      <c r="AM233" s="140">
        <f t="shared" si="37"/>
        <v>1.9599639845400536</v>
      </c>
      <c r="AN233" s="140">
        <f t="shared" si="38"/>
        <v>0.35245813800804771</v>
      </c>
      <c r="AO233" s="140">
        <f t="shared" si="39"/>
        <v>0.6908052565538213</v>
      </c>
      <c r="AP233" s="143">
        <f t="shared" si="40"/>
        <v>-15.147941385719211</v>
      </c>
      <c r="AQ233" s="143">
        <f t="shared" si="41"/>
        <v>123.01310992504506</v>
      </c>
      <c r="AR233" s="143">
        <f t="shared" si="42"/>
        <v>69.080525655382132</v>
      </c>
    </row>
    <row r="234" spans="10:44" x14ac:dyDescent="0.25">
      <c r="J234" s="11">
        <v>0</v>
      </c>
      <c r="K234" s="149" t="s">
        <v>259</v>
      </c>
      <c r="L234" s="10" t="s">
        <v>250</v>
      </c>
      <c r="M234" s="11">
        <v>0</v>
      </c>
      <c r="N234" s="11">
        <v>0</v>
      </c>
      <c r="O234" s="16" t="e">
        <f t="shared" si="28"/>
        <v>#DIV/0!</v>
      </c>
      <c r="P234" s="11">
        <v>0</v>
      </c>
      <c r="Q234" s="11">
        <v>0</v>
      </c>
      <c r="R234" s="16" t="e">
        <f t="shared" si="29"/>
        <v>#DIV/0!</v>
      </c>
      <c r="S234" s="11">
        <v>0</v>
      </c>
      <c r="T234" s="11">
        <v>0</v>
      </c>
      <c r="U234" s="16" t="e">
        <f t="shared" si="30"/>
        <v>#DIV/0!</v>
      </c>
      <c r="V234" s="11">
        <v>0</v>
      </c>
      <c r="W234" s="11">
        <v>0</v>
      </c>
      <c r="X234" s="16" t="e">
        <f t="shared" si="31"/>
        <v>#DIV/0!</v>
      </c>
      <c r="Y234" s="11">
        <v>0</v>
      </c>
      <c r="Z234" s="11">
        <v>0</v>
      </c>
      <c r="AA234" s="16" t="e">
        <f t="shared" si="32"/>
        <v>#DIV/0!</v>
      </c>
      <c r="AB234" s="11">
        <v>0</v>
      </c>
      <c r="AC234" s="11">
        <v>0</v>
      </c>
      <c r="AD234" s="16" t="e">
        <f t="shared" si="33"/>
        <v>#DIV/0!</v>
      </c>
      <c r="AE234" s="11">
        <v>0</v>
      </c>
      <c r="AF234" s="11">
        <v>0</v>
      </c>
      <c r="AG234" s="16" t="e">
        <f t="shared" si="34"/>
        <v>#DIV/0!</v>
      </c>
      <c r="AH234" s="11">
        <v>0</v>
      </c>
      <c r="AI234" s="143" t="e">
        <f t="shared" si="43"/>
        <v>#DIV/0!</v>
      </c>
      <c r="AJ234" s="140">
        <v>0.95</v>
      </c>
      <c r="AK234" s="140">
        <f t="shared" si="35"/>
        <v>5.0000000000000044E-2</v>
      </c>
      <c r="AL234" s="140">
        <f t="shared" si="36"/>
        <v>2.5000000000000022E-2</v>
      </c>
      <c r="AM234" s="140">
        <f t="shared" si="37"/>
        <v>1.9599639845400536</v>
      </c>
      <c r="AN234" s="140" t="e">
        <f t="shared" si="38"/>
        <v>#DIV/0!</v>
      </c>
      <c r="AO234" s="140" t="e">
        <f t="shared" si="39"/>
        <v>#DIV/0!</v>
      </c>
      <c r="AP234" s="143" t="e">
        <f t="shared" si="40"/>
        <v>#DIV/0!</v>
      </c>
      <c r="AQ234" s="143" t="e">
        <f t="shared" si="41"/>
        <v>#DIV/0!</v>
      </c>
      <c r="AR234" s="143" t="e">
        <f t="shared" si="42"/>
        <v>#DIV/0!</v>
      </c>
    </row>
    <row r="235" spans="10:44" x14ac:dyDescent="0.25">
      <c r="J235" s="11">
        <f>COUNTA(J175:J178)</f>
        <v>4</v>
      </c>
      <c r="K235" s="149" t="s">
        <v>259</v>
      </c>
      <c r="L235" s="10" t="s">
        <v>251</v>
      </c>
      <c r="M235" s="11">
        <f>SUM(M175:M178)</f>
        <v>530</v>
      </c>
      <c r="N235" s="11">
        <f>SUM(N175:N178)</f>
        <v>219</v>
      </c>
      <c r="O235" s="16">
        <f t="shared" si="28"/>
        <v>41.320754716981135</v>
      </c>
      <c r="P235" s="11">
        <f>SUM(P175:P178)</f>
        <v>29</v>
      </c>
      <c r="Q235" s="11">
        <f>SUM(Q175:Q178)</f>
        <v>13</v>
      </c>
      <c r="R235" s="16">
        <f t="shared" si="29"/>
        <v>44.827586206896555</v>
      </c>
      <c r="S235" s="11">
        <f>SUM(S175:S178)</f>
        <v>0</v>
      </c>
      <c r="T235" s="11">
        <f>SUM(T175:T178)</f>
        <v>0</v>
      </c>
      <c r="U235" s="16" t="e">
        <f t="shared" si="30"/>
        <v>#DIV/0!</v>
      </c>
      <c r="V235" s="11">
        <f>SUM(V175:V178)</f>
        <v>45</v>
      </c>
      <c r="W235" s="11">
        <f>SUM(W175:W178)</f>
        <v>8</v>
      </c>
      <c r="X235" s="16">
        <f t="shared" si="31"/>
        <v>17.777777777777779</v>
      </c>
      <c r="Y235" s="11">
        <f>SUM(Y175:Y178)</f>
        <v>78</v>
      </c>
      <c r="Z235" s="11">
        <f>SUM(Z175:Z178)</f>
        <v>40</v>
      </c>
      <c r="AA235" s="16">
        <f t="shared" si="32"/>
        <v>51.282051282051277</v>
      </c>
      <c r="AB235" s="11">
        <f>SUM(AB175:AB178)</f>
        <v>45</v>
      </c>
      <c r="AC235" s="11">
        <f>SUM(AC175:AC178)</f>
        <v>25</v>
      </c>
      <c r="AD235" s="16">
        <f t="shared" si="33"/>
        <v>55.555555555555557</v>
      </c>
      <c r="AE235" s="11">
        <f>SUM(AE175:AE178)</f>
        <v>333</v>
      </c>
      <c r="AF235" s="11">
        <f>SUM(AF175:AF178)</f>
        <v>133</v>
      </c>
      <c r="AG235" s="16">
        <f t="shared" si="34"/>
        <v>39.93993993993994</v>
      </c>
      <c r="AH235" s="11">
        <f>SUM(AH175:AH178)</f>
        <v>5</v>
      </c>
      <c r="AI235" s="143">
        <f t="shared" si="43"/>
        <v>0.41320754716981134</v>
      </c>
      <c r="AJ235" s="140">
        <v>0.95</v>
      </c>
      <c r="AK235" s="140">
        <f t="shared" si="35"/>
        <v>5.0000000000000044E-2</v>
      </c>
      <c r="AL235" s="140">
        <f t="shared" si="36"/>
        <v>2.5000000000000022E-2</v>
      </c>
      <c r="AM235" s="140">
        <f t="shared" si="37"/>
        <v>1.9599639845400536</v>
      </c>
      <c r="AN235" s="140">
        <f t="shared" si="38"/>
        <v>0.24620472686959094</v>
      </c>
      <c r="AO235" s="140">
        <f t="shared" si="39"/>
        <v>0.48255239748791906</v>
      </c>
      <c r="AP235" s="143">
        <f t="shared" si="40"/>
        <v>-6.9344850318107722</v>
      </c>
      <c r="AQ235" s="143">
        <f t="shared" si="41"/>
        <v>89.57599446577305</v>
      </c>
      <c r="AR235" s="143">
        <f t="shared" si="42"/>
        <v>48.255239748791908</v>
      </c>
    </row>
    <row r="236" spans="10:44" x14ac:dyDescent="0.25">
      <c r="J236" s="11">
        <f>COUNTA(J179:J187)</f>
        <v>9</v>
      </c>
      <c r="K236" s="149" t="s">
        <v>259</v>
      </c>
      <c r="L236" s="10" t="s">
        <v>252</v>
      </c>
      <c r="M236" s="11">
        <f>SUM(M179:M187)</f>
        <v>1149</v>
      </c>
      <c r="N236" s="11">
        <f>SUM(N179:N187)</f>
        <v>469</v>
      </c>
      <c r="O236" s="16">
        <f t="shared" si="28"/>
        <v>40.818102697998256</v>
      </c>
      <c r="P236" s="11">
        <f>SUM(P179:P187)</f>
        <v>84</v>
      </c>
      <c r="Q236" s="11">
        <f>SUM(Q179:Q187)</f>
        <v>53</v>
      </c>
      <c r="R236" s="16">
        <f t="shared" si="29"/>
        <v>63.095238095238095</v>
      </c>
      <c r="S236" s="11">
        <f>SUM(S179:S187)</f>
        <v>20</v>
      </c>
      <c r="T236" s="11">
        <f>SUM(T179:T187)</f>
        <v>9</v>
      </c>
      <c r="U236" s="16">
        <f t="shared" si="30"/>
        <v>45</v>
      </c>
      <c r="V236" s="11">
        <f>SUM(V179:V187)</f>
        <v>147</v>
      </c>
      <c r="W236" s="11">
        <f>SUM(W179:W187)</f>
        <v>45</v>
      </c>
      <c r="X236" s="16">
        <f t="shared" si="31"/>
        <v>30.612244897959183</v>
      </c>
      <c r="Y236" s="11">
        <f>SUM(Y179:Y187)</f>
        <v>412</v>
      </c>
      <c r="Z236" s="11">
        <f>SUM(Z179:Z187)</f>
        <v>174</v>
      </c>
      <c r="AA236" s="16">
        <f t="shared" si="32"/>
        <v>42.23300970873786</v>
      </c>
      <c r="AB236" s="11">
        <f>SUM(AB179:AB187)</f>
        <v>370</v>
      </c>
      <c r="AC236" s="11">
        <f>SUM(AC179:AC187)</f>
        <v>157</v>
      </c>
      <c r="AD236" s="16">
        <f t="shared" si="33"/>
        <v>42.432432432432435</v>
      </c>
      <c r="AE236" s="11">
        <f>SUM(AE179:AE187)</f>
        <v>116</v>
      </c>
      <c r="AF236" s="11">
        <f>SUM(AF179:AF187)</f>
        <v>31</v>
      </c>
      <c r="AG236" s="16">
        <f t="shared" si="34"/>
        <v>26.72413793103448</v>
      </c>
      <c r="AH236" s="11">
        <f>SUM(AH179:AH187)</f>
        <v>6</v>
      </c>
      <c r="AI236" s="143">
        <f t="shared" si="43"/>
        <v>0.40818102697998254</v>
      </c>
      <c r="AJ236" s="140">
        <v>0.95</v>
      </c>
      <c r="AK236" s="140">
        <f t="shared" si="35"/>
        <v>5.0000000000000044E-2</v>
      </c>
      <c r="AL236" s="140">
        <f t="shared" si="36"/>
        <v>2.5000000000000022E-2</v>
      </c>
      <c r="AM236" s="140">
        <f t="shared" si="37"/>
        <v>1.9599639845400536</v>
      </c>
      <c r="AN236" s="140">
        <f t="shared" si="38"/>
        <v>0.16383232491841207</v>
      </c>
      <c r="AO236" s="140">
        <f t="shared" si="39"/>
        <v>0.32110545634355164</v>
      </c>
      <c r="AP236" s="143">
        <f t="shared" si="40"/>
        <v>8.7075570636430903</v>
      </c>
      <c r="AQ236" s="143">
        <f t="shared" si="41"/>
        <v>72.928648332353418</v>
      </c>
      <c r="AR236" s="143">
        <f t="shared" si="42"/>
        <v>32.110545634355162</v>
      </c>
    </row>
    <row r="237" spans="10:44" x14ac:dyDescent="0.25">
      <c r="J237" s="11">
        <f>COUNTA(J188:J194)</f>
        <v>7</v>
      </c>
      <c r="K237" s="149" t="s">
        <v>259</v>
      </c>
      <c r="L237" s="10" t="s">
        <v>253</v>
      </c>
      <c r="M237" s="11">
        <f>SUM(M188:M194)</f>
        <v>1015</v>
      </c>
      <c r="N237" s="11">
        <f>SUM(N188:N194)</f>
        <v>458</v>
      </c>
      <c r="O237" s="16">
        <f t="shared" si="28"/>
        <v>45.123152709359601</v>
      </c>
      <c r="P237" s="11">
        <f>SUM(P188:P194)</f>
        <v>56</v>
      </c>
      <c r="Q237" s="11">
        <f>SUM(Q188:Q194)</f>
        <v>34</v>
      </c>
      <c r="R237" s="16">
        <f t="shared" si="29"/>
        <v>60.714285714285708</v>
      </c>
      <c r="S237" s="11">
        <f>SUM(S188:S194)</f>
        <v>0</v>
      </c>
      <c r="T237" s="11">
        <f>SUM(T188:T194)</f>
        <v>0</v>
      </c>
      <c r="U237" s="16" t="e">
        <f t="shared" si="30"/>
        <v>#DIV/0!</v>
      </c>
      <c r="V237" s="11">
        <f>SUM(V188:V194)</f>
        <v>454</v>
      </c>
      <c r="W237" s="11">
        <f>SUM(W188:W194)</f>
        <v>151</v>
      </c>
      <c r="X237" s="16">
        <f t="shared" si="31"/>
        <v>33.259911894273124</v>
      </c>
      <c r="Y237" s="11">
        <f>SUM(Y188:Y194)</f>
        <v>144</v>
      </c>
      <c r="Z237" s="11">
        <f>SUM(Z188:Z194)</f>
        <v>75</v>
      </c>
      <c r="AA237" s="16">
        <f t="shared" si="32"/>
        <v>52.083333333333336</v>
      </c>
      <c r="AB237" s="11">
        <f>SUM(AB188:AB194)</f>
        <v>88</v>
      </c>
      <c r="AC237" s="11">
        <f>SUM(AC188:AC194)</f>
        <v>61</v>
      </c>
      <c r="AD237" s="16">
        <f t="shared" si="33"/>
        <v>69.318181818181827</v>
      </c>
      <c r="AE237" s="11">
        <f>SUM(AE188:AE194)</f>
        <v>273</v>
      </c>
      <c r="AF237" s="11">
        <f>SUM(AF188:AF194)</f>
        <v>137</v>
      </c>
      <c r="AG237" s="16">
        <f t="shared" si="34"/>
        <v>50.183150183150182</v>
      </c>
      <c r="AH237" s="11">
        <f>SUM(AH188:AH194)</f>
        <v>3</v>
      </c>
      <c r="AI237" s="143">
        <f t="shared" si="43"/>
        <v>0.45123152709359604</v>
      </c>
      <c r="AJ237" s="140">
        <v>0.95</v>
      </c>
      <c r="AK237" s="140">
        <f t="shared" si="35"/>
        <v>5.0000000000000044E-2</v>
      </c>
      <c r="AL237" s="140">
        <f t="shared" si="36"/>
        <v>2.5000000000000022E-2</v>
      </c>
      <c r="AM237" s="140">
        <f t="shared" si="37"/>
        <v>1.9599639845400536</v>
      </c>
      <c r="AN237" s="140">
        <f t="shared" si="38"/>
        <v>0.18808115119747698</v>
      </c>
      <c r="AO237" s="140">
        <f t="shared" si="39"/>
        <v>0.36863228251788727</v>
      </c>
      <c r="AP237" s="143">
        <f t="shared" si="40"/>
        <v>8.259924457570877</v>
      </c>
      <c r="AQ237" s="143">
        <f t="shared" si="41"/>
        <v>81.986380961148328</v>
      </c>
      <c r="AR237" s="143">
        <f t="shared" si="42"/>
        <v>36.863228251788726</v>
      </c>
    </row>
    <row r="238" spans="10:44" x14ac:dyDescent="0.25">
      <c r="J238" s="11">
        <f>COUNTA(J195:J200)</f>
        <v>6</v>
      </c>
      <c r="K238" s="149" t="s">
        <v>259</v>
      </c>
      <c r="L238" s="10" t="s">
        <v>254</v>
      </c>
      <c r="M238" s="11">
        <f>SUM(M195:M200)</f>
        <v>1009</v>
      </c>
      <c r="N238" s="11">
        <f>SUM(N195:N200)</f>
        <v>255</v>
      </c>
      <c r="O238" s="16">
        <f t="shared" si="28"/>
        <v>25.272547076313177</v>
      </c>
      <c r="P238" s="11">
        <f>SUM(P195:P200)</f>
        <v>38</v>
      </c>
      <c r="Q238" s="11">
        <f>SUM(Q195:Q200)</f>
        <v>18</v>
      </c>
      <c r="R238" s="16">
        <f t="shared" si="29"/>
        <v>47.368421052631575</v>
      </c>
      <c r="S238" s="11">
        <f>SUM(S195:S200)</f>
        <v>2</v>
      </c>
      <c r="T238" s="11">
        <f>SUM(T195:T200)</f>
        <v>2</v>
      </c>
      <c r="U238" s="16">
        <f t="shared" si="30"/>
        <v>100</v>
      </c>
      <c r="V238" s="11">
        <f>SUM(V195:V200)</f>
        <v>753</v>
      </c>
      <c r="W238" s="11">
        <f>SUM(W195:W200)</f>
        <v>83</v>
      </c>
      <c r="X238" s="16">
        <f t="shared" si="31"/>
        <v>11.022576361221779</v>
      </c>
      <c r="Y238" s="11">
        <f>SUM(Y195:Y200)</f>
        <v>93</v>
      </c>
      <c r="Z238" s="11">
        <f>SUM(Z195:Z200)</f>
        <v>49</v>
      </c>
      <c r="AA238" s="16">
        <f t="shared" si="32"/>
        <v>52.688172043010752</v>
      </c>
      <c r="AB238" s="11">
        <f>SUM(AB195:AB200)</f>
        <v>24</v>
      </c>
      <c r="AC238" s="11">
        <f>SUM(AC195:AC200)</f>
        <v>15</v>
      </c>
      <c r="AD238" s="16">
        <f t="shared" si="33"/>
        <v>62.5</v>
      </c>
      <c r="AE238" s="11">
        <f>SUM(AE195:AE200)</f>
        <v>99</v>
      </c>
      <c r="AF238" s="11">
        <f>SUM(AF195:AF200)</f>
        <v>88</v>
      </c>
      <c r="AG238" s="16">
        <f t="shared" si="34"/>
        <v>88.888888888888886</v>
      </c>
      <c r="AH238" s="11">
        <f>SUM(AH195:AH200)</f>
        <v>0</v>
      </c>
      <c r="AI238" s="143">
        <f t="shared" si="43"/>
        <v>0.25272547076313179</v>
      </c>
      <c r="AJ238" s="140">
        <v>0.95</v>
      </c>
      <c r="AK238" s="140">
        <f t="shared" si="35"/>
        <v>5.0000000000000044E-2</v>
      </c>
      <c r="AL238" s="140">
        <f t="shared" si="36"/>
        <v>2.5000000000000022E-2</v>
      </c>
      <c r="AM238" s="140">
        <f t="shared" si="37"/>
        <v>1.9599639845400536</v>
      </c>
      <c r="AN238" s="140">
        <f t="shared" si="38"/>
        <v>0.17741444285001395</v>
      </c>
      <c r="AO238" s="140">
        <f t="shared" si="39"/>
        <v>0.34772591832326699</v>
      </c>
      <c r="AP238" s="143">
        <f t="shared" si="40"/>
        <v>-9.5000447560135211</v>
      </c>
      <c r="AQ238" s="143">
        <f t="shared" si="41"/>
        <v>60.045138908639871</v>
      </c>
      <c r="AR238" s="143">
        <f t="shared" si="42"/>
        <v>34.772591832326697</v>
      </c>
    </row>
    <row r="239" spans="10:44" x14ac:dyDescent="0.25">
      <c r="J239" s="11">
        <f>COUNTA(J201:J207)</f>
        <v>7</v>
      </c>
      <c r="K239" s="149" t="s">
        <v>259</v>
      </c>
      <c r="L239" s="10" t="s">
        <v>255</v>
      </c>
      <c r="M239" s="11">
        <f>SUM(M201:M207)</f>
        <v>950</v>
      </c>
      <c r="N239" s="11">
        <f>SUM(N201:N207)</f>
        <v>457</v>
      </c>
      <c r="O239" s="16">
        <f t="shared" si="28"/>
        <v>48.105263157894733</v>
      </c>
      <c r="P239" s="11">
        <f>SUM(P201:P207)</f>
        <v>81</v>
      </c>
      <c r="Q239" s="11">
        <f>SUM(Q201:Q207)</f>
        <v>42</v>
      </c>
      <c r="R239" s="16">
        <f t="shared" si="29"/>
        <v>51.851851851851848</v>
      </c>
      <c r="S239" s="11">
        <f>SUM(S201:S207)</f>
        <v>16</v>
      </c>
      <c r="T239" s="11">
        <f>SUM(T201:T207)</f>
        <v>10</v>
      </c>
      <c r="U239" s="16">
        <f t="shared" si="30"/>
        <v>62.5</v>
      </c>
      <c r="V239" s="11">
        <f>SUM(V201:V207)</f>
        <v>208</v>
      </c>
      <c r="W239" s="11">
        <f>SUM(W201:W207)</f>
        <v>155</v>
      </c>
      <c r="X239" s="16">
        <f t="shared" si="31"/>
        <v>74.519230769230774</v>
      </c>
      <c r="Y239" s="11">
        <f>SUM(Y201:Y207)</f>
        <v>217</v>
      </c>
      <c r="Z239" s="11">
        <f>SUM(Z201:Z207)</f>
        <v>93</v>
      </c>
      <c r="AA239" s="16">
        <f t="shared" si="32"/>
        <v>42.857142857142854</v>
      </c>
      <c r="AB239" s="11">
        <f>SUM(AB201:AB207)</f>
        <v>117</v>
      </c>
      <c r="AC239" s="11">
        <f>SUM(AC201:AC207)</f>
        <v>62</v>
      </c>
      <c r="AD239" s="16">
        <f t="shared" si="33"/>
        <v>52.991452991452995</v>
      </c>
      <c r="AE239" s="11">
        <f>SUM(AE201:AE207)</f>
        <v>311</v>
      </c>
      <c r="AF239" s="11">
        <f>SUM(AF201:AF207)</f>
        <v>95</v>
      </c>
      <c r="AG239" s="16">
        <f t="shared" si="34"/>
        <v>30.54662379421222</v>
      </c>
      <c r="AH239" s="11">
        <f>SUM(AH201:AH207)</f>
        <v>1</v>
      </c>
      <c r="AI239" s="143">
        <f t="shared" si="43"/>
        <v>0.48105263157894734</v>
      </c>
      <c r="AJ239" s="140">
        <v>0.95</v>
      </c>
      <c r="AK239" s="140">
        <f t="shared" si="35"/>
        <v>5.0000000000000044E-2</v>
      </c>
      <c r="AL239" s="140">
        <f t="shared" si="36"/>
        <v>2.5000000000000022E-2</v>
      </c>
      <c r="AM239" s="140">
        <f t="shared" si="37"/>
        <v>1.9599639845400536</v>
      </c>
      <c r="AN239" s="140">
        <f t="shared" si="38"/>
        <v>0.18884649746361154</v>
      </c>
      <c r="AO239" s="140">
        <f t="shared" si="39"/>
        <v>0.3701323336352132</v>
      </c>
      <c r="AP239" s="143">
        <f t="shared" si="40"/>
        <v>11.092029794373415</v>
      </c>
      <c r="AQ239" s="143">
        <f t="shared" si="41"/>
        <v>85.118496521416048</v>
      </c>
      <c r="AR239" s="143">
        <f t="shared" si="42"/>
        <v>37.013233363521323</v>
      </c>
    </row>
    <row r="240" spans="10:44" x14ac:dyDescent="0.25">
      <c r="J240" s="11">
        <f>COUNTA(J208:J211)</f>
        <v>4</v>
      </c>
      <c r="K240" s="149" t="s">
        <v>259</v>
      </c>
      <c r="L240" s="10" t="s">
        <v>256</v>
      </c>
      <c r="M240" s="11">
        <f>SUM(M208:M211)</f>
        <v>125</v>
      </c>
      <c r="N240" s="11">
        <f>SUM(N208:N211)</f>
        <v>68</v>
      </c>
      <c r="O240" s="16">
        <f t="shared" si="28"/>
        <v>54.400000000000006</v>
      </c>
      <c r="P240" s="11">
        <f>SUM(P208:P211)</f>
        <v>7</v>
      </c>
      <c r="Q240" s="11">
        <f>SUM(Q208:Q211)</f>
        <v>5</v>
      </c>
      <c r="R240" s="16">
        <f t="shared" si="29"/>
        <v>71.428571428571431</v>
      </c>
      <c r="S240" s="11">
        <f>SUM(S208:S211)</f>
        <v>1</v>
      </c>
      <c r="T240" s="11">
        <f>SUM(T208:T211)</f>
        <v>1</v>
      </c>
      <c r="U240" s="16">
        <f t="shared" si="30"/>
        <v>100</v>
      </c>
      <c r="V240" s="11">
        <f>SUM(V208:V211)</f>
        <v>15</v>
      </c>
      <c r="W240" s="11">
        <f>SUM(W208:W211)</f>
        <v>3</v>
      </c>
      <c r="X240" s="16">
        <f t="shared" si="31"/>
        <v>20</v>
      </c>
      <c r="Y240" s="11">
        <f>SUM(Y208:Y211)</f>
        <v>17</v>
      </c>
      <c r="Z240" s="11">
        <f>SUM(Z208:Z211)</f>
        <v>11</v>
      </c>
      <c r="AA240" s="16">
        <f t="shared" si="32"/>
        <v>64.705882352941174</v>
      </c>
      <c r="AB240" s="11">
        <f>SUM(AB208:AB211)</f>
        <v>15</v>
      </c>
      <c r="AC240" s="11">
        <f>SUM(AC208:AC211)</f>
        <v>7</v>
      </c>
      <c r="AD240" s="16">
        <f t="shared" si="33"/>
        <v>46.666666666666664</v>
      </c>
      <c r="AE240" s="11">
        <f>SUM(AE208:AE211)</f>
        <v>70</v>
      </c>
      <c r="AF240" s="11">
        <f>SUM(AF208:AF211)</f>
        <v>41</v>
      </c>
      <c r="AG240" s="16">
        <f t="shared" si="34"/>
        <v>58.571428571428577</v>
      </c>
      <c r="AH240" s="11">
        <f>SUM(AH208:AH211)</f>
        <v>0</v>
      </c>
      <c r="AI240" s="143">
        <f t="shared" si="43"/>
        <v>0.54400000000000004</v>
      </c>
      <c r="AJ240" s="140">
        <v>0.95</v>
      </c>
      <c r="AK240" s="140">
        <f t="shared" si="35"/>
        <v>5.0000000000000044E-2</v>
      </c>
      <c r="AL240" s="140">
        <f t="shared" si="36"/>
        <v>2.5000000000000022E-2</v>
      </c>
      <c r="AM240" s="140">
        <f t="shared" si="37"/>
        <v>1.9599639845400536</v>
      </c>
      <c r="AN240" s="140">
        <f t="shared" si="38"/>
        <v>0.24903011866037408</v>
      </c>
      <c r="AO240" s="140">
        <f t="shared" si="39"/>
        <v>0.48809006364006913</v>
      </c>
      <c r="AP240" s="143">
        <f t="shared" si="40"/>
        <v>5.5909936359930912</v>
      </c>
      <c r="AQ240" s="143">
        <f t="shared" si="41"/>
        <v>103.20900636400691</v>
      </c>
      <c r="AR240" s="143">
        <f t="shared" si="42"/>
        <v>48.809006364006912</v>
      </c>
    </row>
    <row r="241" spans="10:44" x14ac:dyDescent="0.25">
      <c r="J241" s="11">
        <f>COUNTA(J212:J220)</f>
        <v>9</v>
      </c>
      <c r="K241" s="149" t="s">
        <v>259</v>
      </c>
      <c r="L241" s="10" t="s">
        <v>257</v>
      </c>
      <c r="M241" s="11">
        <f>SUM(M212:M220)</f>
        <v>790</v>
      </c>
      <c r="N241" s="11">
        <f>SUM(N212:N220)</f>
        <v>378</v>
      </c>
      <c r="O241" s="16">
        <f t="shared" si="28"/>
        <v>47.848101265822784</v>
      </c>
      <c r="P241" s="11">
        <f>SUM(P212:P220)</f>
        <v>101</v>
      </c>
      <c r="Q241" s="11">
        <f>SUM(Q212:Q220)</f>
        <v>48</v>
      </c>
      <c r="R241" s="16">
        <f t="shared" si="29"/>
        <v>47.524752475247524</v>
      </c>
      <c r="S241" s="11">
        <f>SUM(S212:S220)</f>
        <v>17</v>
      </c>
      <c r="T241" s="11">
        <f>SUM(T212:T220)</f>
        <v>16</v>
      </c>
      <c r="U241" s="16">
        <f t="shared" si="30"/>
        <v>94.117647058823522</v>
      </c>
      <c r="V241" s="11">
        <f>SUM(V212:V220)</f>
        <v>116</v>
      </c>
      <c r="W241" s="11">
        <f>SUM(W212:W220)</f>
        <v>73</v>
      </c>
      <c r="X241" s="16">
        <f t="shared" si="31"/>
        <v>62.931034482758619</v>
      </c>
      <c r="Y241" s="11">
        <f>SUM(Y212:Y220)</f>
        <v>204</v>
      </c>
      <c r="Z241" s="11">
        <f>SUM(Z212:Z220)</f>
        <v>116</v>
      </c>
      <c r="AA241" s="16">
        <f t="shared" si="32"/>
        <v>56.862745098039213</v>
      </c>
      <c r="AB241" s="11">
        <f>SUM(AB212:AB220)</f>
        <v>140</v>
      </c>
      <c r="AC241" s="11">
        <f>SUM(AC212:AC220)</f>
        <v>55</v>
      </c>
      <c r="AD241" s="16">
        <f t="shared" si="33"/>
        <v>39.285714285714285</v>
      </c>
      <c r="AE241" s="11">
        <f>SUM(AE212:AE220)</f>
        <v>212</v>
      </c>
      <c r="AF241" s="11">
        <f>SUM(AF212:AF220)</f>
        <v>70</v>
      </c>
      <c r="AG241" s="16">
        <f t="shared" si="34"/>
        <v>33.018867924528301</v>
      </c>
      <c r="AH241" s="11">
        <f>SUM(AH212:AH220)</f>
        <v>0</v>
      </c>
      <c r="AI241" s="143">
        <f t="shared" si="43"/>
        <v>0.47848101265822784</v>
      </c>
      <c r="AJ241" s="140">
        <v>0.95</v>
      </c>
      <c r="AK241" s="140">
        <f t="shared" si="35"/>
        <v>5.0000000000000044E-2</v>
      </c>
      <c r="AL241" s="140">
        <f t="shared" si="36"/>
        <v>2.5000000000000022E-2</v>
      </c>
      <c r="AM241" s="140">
        <f t="shared" si="37"/>
        <v>1.9599639845400536</v>
      </c>
      <c r="AN241" s="140">
        <f t="shared" si="38"/>
        <v>0.16651223951802885</v>
      </c>
      <c r="AO241" s="140">
        <f t="shared" si="39"/>
        <v>0.32635799244044361</v>
      </c>
      <c r="AP241" s="143">
        <f t="shared" si="40"/>
        <v>15.212302021778424</v>
      </c>
      <c r="AQ241" s="143">
        <f t="shared" si="41"/>
        <v>80.483900509867141</v>
      </c>
      <c r="AR241" s="143">
        <f t="shared" si="42"/>
        <v>32.635799244044364</v>
      </c>
    </row>
    <row r="242" spans="10:44" x14ac:dyDescent="0.25">
      <c r="J242" s="150">
        <f>SUM(J233:J241)</f>
        <v>48</v>
      </c>
      <c r="K242" s="151" t="s">
        <v>260</v>
      </c>
      <c r="L242" s="151" t="s">
        <v>260</v>
      </c>
      <c r="M242" s="150">
        <f>SUM(M233:M241)</f>
        <v>5657</v>
      </c>
      <c r="N242" s="150">
        <f>SUM(N233:N241)</f>
        <v>2352</v>
      </c>
      <c r="O242" s="152">
        <f t="shared" si="28"/>
        <v>41.576807495138766</v>
      </c>
      <c r="P242" s="150">
        <f>SUM(P233:P241)</f>
        <v>403</v>
      </c>
      <c r="Q242" s="150">
        <f>SUM(Q233:Q241)</f>
        <v>219</v>
      </c>
      <c r="R242" s="152">
        <f t="shared" si="29"/>
        <v>54.3424317617866</v>
      </c>
      <c r="S242" s="150">
        <f>SUM(S233:S241)</f>
        <v>56</v>
      </c>
      <c r="T242" s="150">
        <f>SUM(T233:T241)</f>
        <v>38</v>
      </c>
      <c r="U242" s="152">
        <f t="shared" si="30"/>
        <v>67.857142857142861</v>
      </c>
      <c r="V242" s="150">
        <f>SUM(V233:V241)</f>
        <v>1744</v>
      </c>
      <c r="W242" s="150">
        <f>SUM(W233:W241)</f>
        <v>523</v>
      </c>
      <c r="X242" s="152">
        <f t="shared" si="31"/>
        <v>29.988532110091743</v>
      </c>
      <c r="Y242" s="150">
        <f>SUM(Y233:Y241)</f>
        <v>1178</v>
      </c>
      <c r="Z242" s="150">
        <f>SUM(Z233:Z241)</f>
        <v>566</v>
      </c>
      <c r="AA242" s="152">
        <f t="shared" si="32"/>
        <v>48.047538200339559</v>
      </c>
      <c r="AB242" s="150">
        <f>SUM(AB233:AB241)</f>
        <v>817</v>
      </c>
      <c r="AC242" s="150">
        <f>SUM(AC233:AC241)</f>
        <v>390</v>
      </c>
      <c r="AD242" s="152">
        <f t="shared" si="33"/>
        <v>47.735618115055075</v>
      </c>
      <c r="AE242" s="150">
        <f>SUM(AE233:AE241)</f>
        <v>1459</v>
      </c>
      <c r="AF242" s="150">
        <f>SUM(AF233:AF241)</f>
        <v>616</v>
      </c>
      <c r="AG242" s="152">
        <f t="shared" si="34"/>
        <v>42.220699108978756</v>
      </c>
      <c r="AH242" s="150">
        <f>SUM(AH233:AH241)</f>
        <v>16</v>
      </c>
      <c r="AI242" s="143">
        <f t="shared" si="43"/>
        <v>0.41576807495138768</v>
      </c>
      <c r="AJ242" s="140">
        <v>0.95</v>
      </c>
      <c r="AK242" s="140">
        <f t="shared" si="35"/>
        <v>5.0000000000000044E-2</v>
      </c>
      <c r="AL242" s="140">
        <f t="shared" si="36"/>
        <v>2.5000000000000022E-2</v>
      </c>
      <c r="AM242" s="140">
        <f t="shared" si="37"/>
        <v>1.9599639845400536</v>
      </c>
      <c r="AN242" s="140">
        <f t="shared" si="38"/>
        <v>7.1137335310329619E-2</v>
      </c>
      <c r="AO242" s="140">
        <f t="shared" si="39"/>
        <v>0.1394266151643955</v>
      </c>
      <c r="AP242" s="143">
        <f t="shared" si="40"/>
        <v>27.63414597869922</v>
      </c>
      <c r="AQ242" s="143">
        <f t="shared" si="41"/>
        <v>55.519469011578316</v>
      </c>
      <c r="AR242" s="143">
        <f t="shared" si="42"/>
        <v>13.94266151643955</v>
      </c>
    </row>
    <row r="243" spans="10:44" x14ac:dyDescent="0.25">
      <c r="J243" s="150">
        <f>J232+J242</f>
        <v>219</v>
      </c>
      <c r="K243" s="151" t="s">
        <v>261</v>
      </c>
      <c r="L243" s="151" t="s">
        <v>262</v>
      </c>
      <c r="M243" s="150">
        <f>M232+M242</f>
        <v>14791</v>
      </c>
      <c r="N243" s="150">
        <f>N232+N242</f>
        <v>7240</v>
      </c>
      <c r="O243" s="152">
        <f t="shared" si="28"/>
        <v>48.948685011155433</v>
      </c>
      <c r="P243" s="150">
        <f>P232+P242</f>
        <v>909</v>
      </c>
      <c r="Q243" s="150">
        <f>Q232+Q242</f>
        <v>548</v>
      </c>
      <c r="R243" s="152">
        <f t="shared" si="29"/>
        <v>60.286028602860284</v>
      </c>
      <c r="S243" s="150">
        <f>S232+S242</f>
        <v>245</v>
      </c>
      <c r="T243" s="150">
        <f>T232+T242</f>
        <v>160</v>
      </c>
      <c r="U243" s="152">
        <f t="shared" si="30"/>
        <v>65.306122448979593</v>
      </c>
      <c r="V243" s="150">
        <f>V232+V242</f>
        <v>2325</v>
      </c>
      <c r="W243" s="150">
        <f>W232+W242</f>
        <v>829</v>
      </c>
      <c r="X243" s="152">
        <f t="shared" si="31"/>
        <v>35.655913978494624</v>
      </c>
      <c r="Y243" s="150">
        <f>Y232+Y242</f>
        <v>4766</v>
      </c>
      <c r="Z243" s="150">
        <f>Z232+Z242</f>
        <v>2458</v>
      </c>
      <c r="AA243" s="152">
        <f t="shared" si="32"/>
        <v>51.573646663869077</v>
      </c>
      <c r="AB243" s="150">
        <f>AB232+AB242</f>
        <v>2947</v>
      </c>
      <c r="AC243" s="150">
        <f>AC232+AC242</f>
        <v>1528</v>
      </c>
      <c r="AD243" s="152">
        <f t="shared" si="33"/>
        <v>51.84933831014591</v>
      </c>
      <c r="AE243" s="150">
        <f>AE232+AE242</f>
        <v>3599</v>
      </c>
      <c r="AF243" s="150">
        <f>AF232+AF242</f>
        <v>1717</v>
      </c>
      <c r="AG243" s="152">
        <f t="shared" si="34"/>
        <v>47.707696582383996</v>
      </c>
      <c r="AH243" s="150">
        <f>AH232+AH242</f>
        <v>311</v>
      </c>
      <c r="AI243" s="143">
        <f t="shared" si="43"/>
        <v>0.48948685011155435</v>
      </c>
      <c r="AJ243" s="140">
        <v>0.95</v>
      </c>
      <c r="AK243" s="140">
        <f t="shared" si="35"/>
        <v>5.0000000000000044E-2</v>
      </c>
      <c r="AL243" s="140">
        <f t="shared" si="36"/>
        <v>2.5000000000000022E-2</v>
      </c>
      <c r="AM243" s="140">
        <f t="shared" si="37"/>
        <v>1.9599639845400536</v>
      </c>
      <c r="AN243" s="140">
        <f t="shared" si="38"/>
        <v>3.3779399417695345E-2</v>
      </c>
      <c r="AO243" s="140">
        <f t="shared" si="39"/>
        <v>6.6206406278076141E-2</v>
      </c>
      <c r="AP243" s="143">
        <f t="shared" si="40"/>
        <v>42.328044383347816</v>
      </c>
      <c r="AQ243" s="143">
        <f t="shared" si="41"/>
        <v>55.569325638963051</v>
      </c>
      <c r="AR243" s="143">
        <f t="shared" si="42"/>
        <v>6.6206406278076138</v>
      </c>
    </row>
    <row r="277" spans="13:16" ht="24" x14ac:dyDescent="0.25">
      <c r="M277" s="17" t="s">
        <v>263</v>
      </c>
      <c r="N277" s="18">
        <f>M232</f>
        <v>9134</v>
      </c>
      <c r="O277" s="18">
        <f>N232</f>
        <v>4888</v>
      </c>
      <c r="P277" s="19">
        <f>O277/N277 *100</f>
        <v>53.514342018830739</v>
      </c>
    </row>
    <row r="278" spans="13:16" x14ac:dyDescent="0.25">
      <c r="M278" s="17" t="s">
        <v>57</v>
      </c>
      <c r="N278" s="128"/>
      <c r="O278" s="128"/>
      <c r="P278" s="20">
        <f>P277/100</f>
        <v>0.53514342018830741</v>
      </c>
    </row>
    <row r="279" spans="13:16" x14ac:dyDescent="0.25">
      <c r="M279" s="17" t="s">
        <v>58</v>
      </c>
      <c r="N279" s="129"/>
      <c r="O279" s="129"/>
      <c r="P279" s="21">
        <f>SQRT((P278)*(1-(P278))/N277)</f>
        <v>5.2187210376096289E-3</v>
      </c>
    </row>
    <row r="280" spans="13:16" x14ac:dyDescent="0.25">
      <c r="M280" s="22" t="s">
        <v>59</v>
      </c>
      <c r="N280" s="129"/>
      <c r="O280" s="129"/>
      <c r="P280" s="19">
        <f>((O277/N277)-1.96*(P279)) *100</f>
        <v>52.491472695459251</v>
      </c>
    </row>
    <row r="281" spans="13:16" x14ac:dyDescent="0.25">
      <c r="M281" s="22" t="s">
        <v>60</v>
      </c>
      <c r="N281" s="129"/>
      <c r="O281" s="129"/>
      <c r="P281" s="19">
        <f>((O277/N277)+1.96*(P279)) *100</f>
        <v>54.537211342202227</v>
      </c>
    </row>
    <row r="282" spans="13:16" x14ac:dyDescent="0.25">
      <c r="M282" s="22" t="s">
        <v>61</v>
      </c>
      <c r="N282" s="129"/>
      <c r="O282" s="129"/>
      <c r="P282" s="19">
        <f>AVERAGE(O2:O172)</f>
        <v>50.573816593902436</v>
      </c>
    </row>
    <row r="283" spans="13:16" x14ac:dyDescent="0.25">
      <c r="M283" s="23" t="s">
        <v>62</v>
      </c>
      <c r="N283" s="129"/>
      <c r="O283" s="129"/>
      <c r="P283" s="24">
        <f>STDEV(O2:O172)/SQRT(171)</f>
        <v>1.8658149707428948</v>
      </c>
    </row>
    <row r="284" spans="13:16" x14ac:dyDescent="0.25">
      <c r="M284" s="23" t="s">
        <v>59</v>
      </c>
      <c r="N284" s="129"/>
      <c r="O284" s="129"/>
      <c r="P284" s="25">
        <f>P282-(1.96*P283)</f>
        <v>46.916819251246359</v>
      </c>
    </row>
    <row r="285" spans="13:16" x14ac:dyDescent="0.25">
      <c r="M285" s="23" t="s">
        <v>60</v>
      </c>
      <c r="N285" s="129"/>
      <c r="O285" s="129"/>
      <c r="P285" s="25">
        <f>P282+(1.96*P283)</f>
        <v>54.230813936558512</v>
      </c>
    </row>
    <row r="286" spans="13:16" x14ac:dyDescent="0.25">
      <c r="M286" s="26" t="s">
        <v>63</v>
      </c>
      <c r="N286" s="129"/>
      <c r="O286" s="129"/>
      <c r="P286" s="27">
        <f>MEDIAN(O2:O17)</f>
        <v>48.30952380952381</v>
      </c>
    </row>
    <row r="287" spans="13:16" x14ac:dyDescent="0.25">
      <c r="M287" s="28" t="s">
        <v>64</v>
      </c>
      <c r="N287" s="129"/>
      <c r="O287" s="129"/>
      <c r="P287" s="27">
        <f>MIN(O2:O17)</f>
        <v>26.086956521739129</v>
      </c>
    </row>
    <row r="288" spans="13:16" x14ac:dyDescent="0.25">
      <c r="M288" s="28" t="s">
        <v>65</v>
      </c>
      <c r="N288" s="130"/>
      <c r="O288" s="130"/>
      <c r="P288" s="27">
        <f>MAX(O2:O17)</f>
        <v>76.923076923076934</v>
      </c>
    </row>
  </sheetData>
  <autoFilter ref="A1:AP1" xr:uid="{D940570A-274B-4634-A629-6871F7829A52}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3C995-D906-4178-8092-D94FFFACA4C3}">
  <dimension ref="A1:AN200"/>
  <sheetViews>
    <sheetView tabSelected="1" workbookViewId="0">
      <pane ySplit="1" topLeftCell="A2" activePane="bottomLeft" state="frozen"/>
      <selection pane="bottomLeft" activeCell="F1" sqref="F1:H177"/>
    </sheetView>
  </sheetViews>
  <sheetFormatPr defaultRowHeight="12" x14ac:dyDescent="0.2"/>
  <cols>
    <col min="1" max="2" width="9.140625" style="137"/>
    <col min="3" max="3" width="75.7109375" style="138" customWidth="1"/>
    <col min="4" max="4" width="20.42578125" style="137" customWidth="1"/>
    <col min="5" max="6" width="9.140625" style="137"/>
    <col min="7" max="7" width="13.140625" style="137" customWidth="1"/>
    <col min="8" max="8" width="14.85546875" style="137" customWidth="1"/>
    <col min="9" max="9" width="9.140625" style="137"/>
    <col min="10" max="10" width="19.7109375" style="137" customWidth="1"/>
    <col min="11" max="11" width="9.140625" style="137"/>
    <col min="12" max="12" width="26.140625" style="137" customWidth="1"/>
    <col min="13" max="21" width="9.140625" style="137"/>
    <col min="22" max="22" width="10.7109375" style="137" bestFit="1" customWidth="1"/>
    <col min="23" max="23" width="9.140625" style="137"/>
    <col min="24" max="24" width="13.5703125" style="137" bestFit="1" customWidth="1"/>
    <col min="25" max="25" width="34.42578125" style="138" bestFit="1" customWidth="1"/>
    <col min="26" max="26" width="73.140625" style="137" bestFit="1" customWidth="1"/>
    <col min="27" max="27" width="29.7109375" style="137" bestFit="1" customWidth="1"/>
    <col min="28" max="28" width="65.42578125" style="137" bestFit="1" customWidth="1"/>
    <col min="29" max="29" width="36" style="137" bestFit="1" customWidth="1"/>
    <col min="30" max="16384" width="9.140625" style="137"/>
  </cols>
  <sheetData>
    <row r="1" spans="1:26" ht="60" x14ac:dyDescent="0.2">
      <c r="A1" s="94" t="s">
        <v>1451</v>
      </c>
      <c r="B1" s="30" t="s">
        <v>1046</v>
      </c>
      <c r="C1" s="31" t="s">
        <v>1047</v>
      </c>
      <c r="D1" s="32" t="s">
        <v>1048</v>
      </c>
      <c r="E1" s="32" t="s">
        <v>1049</v>
      </c>
      <c r="F1" s="159" t="s">
        <v>219</v>
      </c>
      <c r="G1" s="159" t="s">
        <v>220</v>
      </c>
      <c r="H1" s="159" t="s">
        <v>221</v>
      </c>
      <c r="I1" s="131" t="s">
        <v>2</v>
      </c>
      <c r="J1" s="131" t="s">
        <v>2</v>
      </c>
      <c r="K1" s="131" t="s">
        <v>222</v>
      </c>
      <c r="L1" s="132" t="s">
        <v>223</v>
      </c>
      <c r="M1" s="131" t="s">
        <v>224</v>
      </c>
      <c r="N1" s="133" t="s">
        <v>1050</v>
      </c>
      <c r="O1" s="133" t="s">
        <v>1051</v>
      </c>
      <c r="P1" s="134" t="s">
        <v>1052</v>
      </c>
      <c r="Q1" s="133" t="s">
        <v>1053</v>
      </c>
      <c r="R1" s="133" t="s">
        <v>1054</v>
      </c>
      <c r="S1" s="134" t="s">
        <v>1055</v>
      </c>
      <c r="T1" s="133" t="s">
        <v>1056</v>
      </c>
      <c r="U1" s="133" t="s">
        <v>229</v>
      </c>
      <c r="V1" s="131" t="s">
        <v>1057</v>
      </c>
      <c r="W1" s="131" t="s">
        <v>231</v>
      </c>
      <c r="X1" s="135" t="s">
        <v>1447</v>
      </c>
      <c r="Y1" s="136" t="s">
        <v>1448</v>
      </c>
      <c r="Z1" s="136" t="s">
        <v>1449</v>
      </c>
    </row>
    <row r="2" spans="1:26" s="93" customFormat="1" ht="12.95" customHeight="1" x14ac:dyDescent="0.2">
      <c r="A2" s="60">
        <v>173</v>
      </c>
      <c r="B2" s="60" t="s">
        <v>366</v>
      </c>
      <c r="C2" s="61" t="s">
        <v>1081</v>
      </c>
      <c r="D2" s="62" t="s">
        <v>278</v>
      </c>
      <c r="E2" s="62" t="s">
        <v>368</v>
      </c>
      <c r="F2" s="160" t="s">
        <v>1015</v>
      </c>
      <c r="G2" s="160" t="s">
        <v>275</v>
      </c>
      <c r="H2" s="91" t="s">
        <v>275</v>
      </c>
      <c r="I2" s="60" t="s">
        <v>215</v>
      </c>
      <c r="J2" s="60" t="s">
        <v>276</v>
      </c>
      <c r="K2" s="60" t="s">
        <v>1041</v>
      </c>
      <c r="L2" s="60" t="s">
        <v>234</v>
      </c>
      <c r="M2" s="62" t="s">
        <v>249</v>
      </c>
      <c r="N2" s="62">
        <v>0</v>
      </c>
      <c r="O2" s="63">
        <v>0</v>
      </c>
      <c r="P2" s="64" t="e">
        <f t="shared" ref="P2:P65" si="0">O2/N2*100</f>
        <v>#DIV/0!</v>
      </c>
      <c r="Q2" s="62">
        <v>26</v>
      </c>
      <c r="R2" s="63">
        <v>20</v>
      </c>
      <c r="S2" s="65">
        <f t="shared" ref="S2:S65" si="1">R2/Q2*100</f>
        <v>76.923076923076934</v>
      </c>
      <c r="T2" s="62" t="s">
        <v>277</v>
      </c>
      <c r="U2" s="62">
        <v>29</v>
      </c>
      <c r="V2" s="66">
        <v>44916.309039351851</v>
      </c>
      <c r="W2" s="66" t="s">
        <v>393</v>
      </c>
      <c r="X2" s="91" t="s">
        <v>277</v>
      </c>
      <c r="Y2" s="92" t="s">
        <v>271</v>
      </c>
      <c r="Z2" s="92" t="s">
        <v>1453</v>
      </c>
    </row>
    <row r="3" spans="1:26" ht="12.95" customHeight="1" x14ac:dyDescent="0.2">
      <c r="A3" s="60">
        <v>18</v>
      </c>
      <c r="B3" s="60" t="s">
        <v>325</v>
      </c>
      <c r="C3" s="61" t="s">
        <v>1082</v>
      </c>
      <c r="D3" s="62" t="s">
        <v>270</v>
      </c>
      <c r="E3" s="62" t="s">
        <v>327</v>
      </c>
      <c r="F3" s="160" t="s">
        <v>1015</v>
      </c>
      <c r="G3" s="160" t="s">
        <v>275</v>
      </c>
      <c r="H3" s="91" t="s">
        <v>275</v>
      </c>
      <c r="I3" s="60" t="s">
        <v>215</v>
      </c>
      <c r="J3" s="60" t="s">
        <v>276</v>
      </c>
      <c r="K3" s="60" t="s">
        <v>1041</v>
      </c>
      <c r="L3" s="60" t="s">
        <v>234</v>
      </c>
      <c r="M3" s="62" t="s">
        <v>249</v>
      </c>
      <c r="N3" s="62">
        <v>6</v>
      </c>
      <c r="O3" s="63">
        <v>6</v>
      </c>
      <c r="P3" s="64">
        <f t="shared" si="0"/>
        <v>100</v>
      </c>
      <c r="Q3" s="62">
        <v>2</v>
      </c>
      <c r="R3" s="63">
        <v>2</v>
      </c>
      <c r="S3" s="65">
        <f t="shared" si="1"/>
        <v>100</v>
      </c>
      <c r="T3" s="62" t="s">
        <v>277</v>
      </c>
      <c r="U3" s="62">
        <v>9</v>
      </c>
      <c r="V3" s="66">
        <v>44903.612129629626</v>
      </c>
      <c r="W3" s="66" t="s">
        <v>1078</v>
      </c>
      <c r="X3" s="91" t="s">
        <v>277</v>
      </c>
      <c r="Y3" s="92" t="s">
        <v>271</v>
      </c>
      <c r="Z3" s="92" t="s">
        <v>1454</v>
      </c>
    </row>
    <row r="4" spans="1:26" ht="12.95" customHeight="1" x14ac:dyDescent="0.2">
      <c r="A4" s="60">
        <v>24</v>
      </c>
      <c r="B4" s="60" t="s">
        <v>337</v>
      </c>
      <c r="C4" s="61" t="s">
        <v>1083</v>
      </c>
      <c r="D4" s="62" t="s">
        <v>270</v>
      </c>
      <c r="E4" s="62" t="s">
        <v>339</v>
      </c>
      <c r="F4" s="160" t="s">
        <v>1015</v>
      </c>
      <c r="G4" s="160" t="s">
        <v>275</v>
      </c>
      <c r="H4" s="91" t="s">
        <v>275</v>
      </c>
      <c r="I4" s="60" t="s">
        <v>215</v>
      </c>
      <c r="J4" s="60" t="s">
        <v>276</v>
      </c>
      <c r="K4" s="60" t="s">
        <v>1041</v>
      </c>
      <c r="L4" s="60" t="s">
        <v>234</v>
      </c>
      <c r="M4" s="62" t="s">
        <v>249</v>
      </c>
      <c r="N4" s="62">
        <v>8</v>
      </c>
      <c r="O4" s="63">
        <v>8</v>
      </c>
      <c r="P4" s="64">
        <f t="shared" si="0"/>
        <v>100</v>
      </c>
      <c r="Q4" s="62">
        <v>0</v>
      </c>
      <c r="R4" s="63">
        <v>0</v>
      </c>
      <c r="S4" s="65" t="e">
        <f t="shared" si="1"/>
        <v>#DIV/0!</v>
      </c>
      <c r="T4" s="62" t="s">
        <v>277</v>
      </c>
      <c r="U4" s="62">
        <v>9</v>
      </c>
      <c r="V4" s="66">
        <v>44907.187326388892</v>
      </c>
      <c r="W4" s="66" t="s">
        <v>1078</v>
      </c>
      <c r="X4" s="91" t="s">
        <v>277</v>
      </c>
      <c r="Y4" s="92" t="s">
        <v>271</v>
      </c>
      <c r="Z4" s="92" t="s">
        <v>290</v>
      </c>
    </row>
    <row r="5" spans="1:26" ht="12.95" customHeight="1" x14ac:dyDescent="0.2">
      <c r="A5" s="60">
        <v>33</v>
      </c>
      <c r="B5" s="60" t="s">
        <v>1084</v>
      </c>
      <c r="C5" s="61" t="s">
        <v>1085</v>
      </c>
      <c r="D5" s="62" t="s">
        <v>314</v>
      </c>
      <c r="E5" s="62" t="s">
        <v>1086</v>
      </c>
      <c r="F5" s="160" t="s">
        <v>1014</v>
      </c>
      <c r="G5" s="160" t="s">
        <v>1421</v>
      </c>
      <c r="H5" s="91" t="s">
        <v>267</v>
      </c>
      <c r="I5" s="60" t="s">
        <v>205</v>
      </c>
      <c r="J5" s="60" t="s">
        <v>268</v>
      </c>
      <c r="K5" s="60" t="s">
        <v>1040</v>
      </c>
      <c r="L5" s="60" t="s">
        <v>234</v>
      </c>
      <c r="M5" s="62" t="s">
        <v>249</v>
      </c>
      <c r="N5" s="62">
        <v>4</v>
      </c>
      <c r="O5" s="63">
        <v>4</v>
      </c>
      <c r="P5" s="64">
        <f t="shared" si="0"/>
        <v>100</v>
      </c>
      <c r="Q5" s="62">
        <v>0</v>
      </c>
      <c r="R5" s="63">
        <v>0</v>
      </c>
      <c r="S5" s="65" t="e">
        <f t="shared" si="1"/>
        <v>#DIV/0!</v>
      </c>
      <c r="T5" s="62" t="s">
        <v>69</v>
      </c>
      <c r="U5" s="62">
        <v>4</v>
      </c>
      <c r="V5" s="66">
        <v>44907.377557870372</v>
      </c>
      <c r="W5" s="66" t="s">
        <v>1078</v>
      </c>
      <c r="X5" s="91" t="s">
        <v>69</v>
      </c>
      <c r="Y5" s="92" t="s">
        <v>271</v>
      </c>
      <c r="Z5" s="92" t="s">
        <v>540</v>
      </c>
    </row>
    <row r="6" spans="1:26" ht="12.95" customHeight="1" x14ac:dyDescent="0.2">
      <c r="A6" s="60">
        <v>34</v>
      </c>
      <c r="B6" s="60" t="s">
        <v>1087</v>
      </c>
      <c r="C6" s="61" t="s">
        <v>1088</v>
      </c>
      <c r="D6" s="62" t="s">
        <v>314</v>
      </c>
      <c r="E6" s="62" t="s">
        <v>1089</v>
      </c>
      <c r="F6" s="160" t="s">
        <v>1014</v>
      </c>
      <c r="G6" s="160" t="s">
        <v>1421</v>
      </c>
      <c r="H6" s="91" t="s">
        <v>267</v>
      </c>
      <c r="I6" s="60" t="s">
        <v>205</v>
      </c>
      <c r="J6" s="60" t="s">
        <v>268</v>
      </c>
      <c r="K6" s="60" t="s">
        <v>1040</v>
      </c>
      <c r="L6" s="60" t="s">
        <v>234</v>
      </c>
      <c r="M6" s="62" t="s">
        <v>249</v>
      </c>
      <c r="N6" s="62">
        <v>5</v>
      </c>
      <c r="O6" s="63">
        <v>5</v>
      </c>
      <c r="P6" s="64">
        <f t="shared" si="0"/>
        <v>100</v>
      </c>
      <c r="Q6" s="62">
        <v>0</v>
      </c>
      <c r="R6" s="63">
        <v>0</v>
      </c>
      <c r="S6" s="65" t="e">
        <f t="shared" si="1"/>
        <v>#DIV/0!</v>
      </c>
      <c r="T6" s="62" t="s">
        <v>69</v>
      </c>
      <c r="U6" s="62">
        <v>5</v>
      </c>
      <c r="V6" s="66">
        <v>44907.379016203704</v>
      </c>
      <c r="W6" s="66" t="s">
        <v>1078</v>
      </c>
      <c r="X6" s="91" t="s">
        <v>69</v>
      </c>
      <c r="Y6" s="92" t="s">
        <v>540</v>
      </c>
      <c r="Z6" s="92" t="s">
        <v>540</v>
      </c>
    </row>
    <row r="7" spans="1:26" ht="12.95" customHeight="1" x14ac:dyDescent="0.2">
      <c r="A7" s="60">
        <v>45</v>
      </c>
      <c r="B7" s="60" t="s">
        <v>291</v>
      </c>
      <c r="C7" s="61" t="s">
        <v>1090</v>
      </c>
      <c r="D7" s="62" t="s">
        <v>278</v>
      </c>
      <c r="E7" s="62" t="s">
        <v>293</v>
      </c>
      <c r="F7" s="160" t="s">
        <v>1015</v>
      </c>
      <c r="G7" s="160" t="s">
        <v>275</v>
      </c>
      <c r="H7" s="91" t="s">
        <v>275</v>
      </c>
      <c r="I7" s="60" t="s">
        <v>215</v>
      </c>
      <c r="J7" s="60" t="s">
        <v>276</v>
      </c>
      <c r="K7" s="60" t="s">
        <v>1041</v>
      </c>
      <c r="L7" s="60" t="s">
        <v>234</v>
      </c>
      <c r="M7" s="62" t="s">
        <v>249</v>
      </c>
      <c r="N7" s="62">
        <v>13</v>
      </c>
      <c r="O7" s="63">
        <v>13</v>
      </c>
      <c r="P7" s="64">
        <f t="shared" si="0"/>
        <v>100</v>
      </c>
      <c r="Q7" s="62">
        <v>17</v>
      </c>
      <c r="R7" s="63">
        <v>9</v>
      </c>
      <c r="S7" s="65">
        <f t="shared" si="1"/>
        <v>52.941176470588239</v>
      </c>
      <c r="T7" s="62" t="s">
        <v>277</v>
      </c>
      <c r="U7" s="62">
        <v>34</v>
      </c>
      <c r="V7" s="66">
        <v>44908.116550925923</v>
      </c>
      <c r="W7" s="66" t="s">
        <v>1079</v>
      </c>
      <c r="X7" s="91" t="s">
        <v>277</v>
      </c>
      <c r="Y7" s="92" t="s">
        <v>271</v>
      </c>
      <c r="Z7" s="92" t="s">
        <v>1455</v>
      </c>
    </row>
    <row r="8" spans="1:26" ht="12.95" customHeight="1" x14ac:dyDescent="0.2">
      <c r="A8" s="60">
        <v>132</v>
      </c>
      <c r="B8" s="60" t="s">
        <v>1091</v>
      </c>
      <c r="C8" s="61" t="s">
        <v>1092</v>
      </c>
      <c r="D8" s="62" t="s">
        <v>314</v>
      </c>
      <c r="E8" s="62" t="s">
        <v>1093</v>
      </c>
      <c r="F8" s="160" t="s">
        <v>1015</v>
      </c>
      <c r="G8" s="160" t="s">
        <v>275</v>
      </c>
      <c r="H8" s="91" t="s">
        <v>275</v>
      </c>
      <c r="I8" s="60" t="s">
        <v>215</v>
      </c>
      <c r="J8" s="60" t="s">
        <v>276</v>
      </c>
      <c r="K8" s="60" t="s">
        <v>1041</v>
      </c>
      <c r="L8" s="60" t="s">
        <v>234</v>
      </c>
      <c r="M8" s="62" t="s">
        <v>249</v>
      </c>
      <c r="N8" s="62">
        <v>4</v>
      </c>
      <c r="O8" s="63">
        <v>4</v>
      </c>
      <c r="P8" s="64">
        <f t="shared" si="0"/>
        <v>100</v>
      </c>
      <c r="Q8" s="62">
        <v>0</v>
      </c>
      <c r="R8" s="63">
        <v>0</v>
      </c>
      <c r="S8" s="65" t="e">
        <f t="shared" si="1"/>
        <v>#DIV/0!</v>
      </c>
      <c r="T8" s="62" t="s">
        <v>277</v>
      </c>
      <c r="U8" s="62">
        <v>4</v>
      </c>
      <c r="V8" s="66">
        <v>44910.659537037034</v>
      </c>
      <c r="W8" s="66" t="s">
        <v>418</v>
      </c>
      <c r="X8" s="91" t="s">
        <v>277</v>
      </c>
      <c r="Y8" s="92" t="s">
        <v>271</v>
      </c>
      <c r="Z8" s="92" t="s">
        <v>271</v>
      </c>
    </row>
    <row r="9" spans="1:26" ht="12.95" customHeight="1" x14ac:dyDescent="0.2">
      <c r="A9" s="60">
        <v>112</v>
      </c>
      <c r="B9" s="60" t="s">
        <v>286</v>
      </c>
      <c r="C9" s="61" t="s">
        <v>287</v>
      </c>
      <c r="D9" s="62" t="s">
        <v>278</v>
      </c>
      <c r="E9" s="62" t="s">
        <v>288</v>
      </c>
      <c r="F9" s="160" t="s">
        <v>1014</v>
      </c>
      <c r="G9" s="160" t="s">
        <v>1421</v>
      </c>
      <c r="H9" s="91" t="s">
        <v>267</v>
      </c>
      <c r="I9" s="60" t="s">
        <v>205</v>
      </c>
      <c r="J9" s="60" t="s">
        <v>268</v>
      </c>
      <c r="K9" s="60" t="s">
        <v>1040</v>
      </c>
      <c r="L9" s="60" t="s">
        <v>234</v>
      </c>
      <c r="M9" s="62" t="s">
        <v>249</v>
      </c>
      <c r="N9" s="62">
        <v>17</v>
      </c>
      <c r="O9" s="63">
        <v>16</v>
      </c>
      <c r="P9" s="64">
        <f t="shared" si="0"/>
        <v>94.117647058823522</v>
      </c>
      <c r="Q9" s="62">
        <v>0</v>
      </c>
      <c r="R9" s="63">
        <v>0</v>
      </c>
      <c r="S9" s="65" t="e">
        <f t="shared" si="1"/>
        <v>#DIV/0!</v>
      </c>
      <c r="T9" s="62" t="s">
        <v>277</v>
      </c>
      <c r="U9" s="62">
        <v>20</v>
      </c>
      <c r="V9" s="66">
        <v>44910.315324074072</v>
      </c>
      <c r="W9" s="66" t="s">
        <v>418</v>
      </c>
      <c r="X9" s="91" t="s">
        <v>277</v>
      </c>
      <c r="Y9" s="92" t="s">
        <v>271</v>
      </c>
      <c r="Z9" s="92" t="s">
        <v>271</v>
      </c>
    </row>
    <row r="10" spans="1:26" ht="12.95" customHeight="1" x14ac:dyDescent="0.2">
      <c r="A10" s="60">
        <v>113</v>
      </c>
      <c r="B10" s="60" t="s">
        <v>1094</v>
      </c>
      <c r="C10" s="61" t="s">
        <v>1095</v>
      </c>
      <c r="D10" s="62" t="s">
        <v>314</v>
      </c>
      <c r="E10" s="62" t="s">
        <v>1096</v>
      </c>
      <c r="F10" s="160" t="s">
        <v>1015</v>
      </c>
      <c r="G10" s="160" t="s">
        <v>275</v>
      </c>
      <c r="H10" s="91" t="s">
        <v>275</v>
      </c>
      <c r="I10" s="60" t="s">
        <v>215</v>
      </c>
      <c r="J10" s="60" t="s">
        <v>276</v>
      </c>
      <c r="K10" s="60" t="s">
        <v>1041</v>
      </c>
      <c r="L10" s="60" t="s">
        <v>234</v>
      </c>
      <c r="M10" s="62" t="s">
        <v>249</v>
      </c>
      <c r="N10" s="62">
        <v>15</v>
      </c>
      <c r="O10" s="63">
        <v>14</v>
      </c>
      <c r="P10" s="64">
        <f t="shared" si="0"/>
        <v>93.333333333333329</v>
      </c>
      <c r="Q10" s="62">
        <v>0</v>
      </c>
      <c r="R10" s="63">
        <v>0</v>
      </c>
      <c r="S10" s="65" t="e">
        <f t="shared" si="1"/>
        <v>#DIV/0!</v>
      </c>
      <c r="T10" s="62" t="s">
        <v>277</v>
      </c>
      <c r="U10" s="62">
        <v>5</v>
      </c>
      <c r="V10" s="66">
        <v>44910.33865740741</v>
      </c>
      <c r="W10" s="66" t="s">
        <v>418</v>
      </c>
      <c r="X10" s="91" t="s">
        <v>277</v>
      </c>
      <c r="Y10" s="92" t="s">
        <v>271</v>
      </c>
      <c r="Z10" s="92" t="s">
        <v>271</v>
      </c>
    </row>
    <row r="11" spans="1:26" ht="12.95" customHeight="1" x14ac:dyDescent="0.2">
      <c r="A11" s="60">
        <v>108</v>
      </c>
      <c r="B11" s="60" t="s">
        <v>329</v>
      </c>
      <c r="C11" s="61" t="s">
        <v>1097</v>
      </c>
      <c r="D11" s="62" t="s">
        <v>278</v>
      </c>
      <c r="E11" s="62" t="s">
        <v>331</v>
      </c>
      <c r="F11" s="160" t="s">
        <v>1016</v>
      </c>
      <c r="G11" s="160" t="s">
        <v>1422</v>
      </c>
      <c r="H11" s="91" t="s">
        <v>284</v>
      </c>
      <c r="I11" s="60" t="s">
        <v>215</v>
      </c>
      <c r="J11" s="60" t="s">
        <v>276</v>
      </c>
      <c r="K11" s="60" t="s">
        <v>1041</v>
      </c>
      <c r="L11" s="60" t="s">
        <v>234</v>
      </c>
      <c r="M11" s="62" t="s">
        <v>249</v>
      </c>
      <c r="N11" s="62">
        <v>26</v>
      </c>
      <c r="O11" s="63">
        <v>24</v>
      </c>
      <c r="P11" s="64">
        <f t="shared" si="0"/>
        <v>92.307692307692307</v>
      </c>
      <c r="Q11" s="62">
        <v>0</v>
      </c>
      <c r="R11" s="63">
        <v>0</v>
      </c>
      <c r="S11" s="65" t="e">
        <f t="shared" si="1"/>
        <v>#DIV/0!</v>
      </c>
      <c r="T11" s="62" t="s">
        <v>277</v>
      </c>
      <c r="U11" s="62">
        <v>36</v>
      </c>
      <c r="V11" s="66">
        <v>44910.22519675926</v>
      </c>
      <c r="W11" s="66" t="s">
        <v>418</v>
      </c>
      <c r="X11" s="91" t="s">
        <v>277</v>
      </c>
      <c r="Y11" s="92" t="s">
        <v>271</v>
      </c>
      <c r="Z11" s="92" t="s">
        <v>271</v>
      </c>
    </row>
    <row r="12" spans="1:26" ht="12.95" customHeight="1" x14ac:dyDescent="0.2">
      <c r="A12" s="60">
        <v>139</v>
      </c>
      <c r="B12" s="60" t="s">
        <v>272</v>
      </c>
      <c r="C12" s="61" t="s">
        <v>1098</v>
      </c>
      <c r="D12" s="62" t="s">
        <v>278</v>
      </c>
      <c r="E12" s="62" t="s">
        <v>274</v>
      </c>
      <c r="F12" s="160" t="s">
        <v>1015</v>
      </c>
      <c r="G12" s="160" t="s">
        <v>275</v>
      </c>
      <c r="H12" s="91" t="s">
        <v>275</v>
      </c>
      <c r="I12" s="60" t="s">
        <v>215</v>
      </c>
      <c r="J12" s="60" t="s">
        <v>276</v>
      </c>
      <c r="K12" s="60" t="s">
        <v>1041</v>
      </c>
      <c r="L12" s="60" t="s">
        <v>234</v>
      </c>
      <c r="M12" s="62" t="s">
        <v>249</v>
      </c>
      <c r="N12" s="62">
        <v>11</v>
      </c>
      <c r="O12" s="63">
        <v>10</v>
      </c>
      <c r="P12" s="64">
        <f t="shared" si="0"/>
        <v>90.909090909090907</v>
      </c>
      <c r="Q12" s="62">
        <v>0</v>
      </c>
      <c r="R12" s="63">
        <v>0</v>
      </c>
      <c r="S12" s="65" t="e">
        <f t="shared" si="1"/>
        <v>#DIV/0!</v>
      </c>
      <c r="T12" s="62" t="s">
        <v>277</v>
      </c>
      <c r="U12" s="62">
        <v>11</v>
      </c>
      <c r="V12" s="66">
        <v>44911.201631944445</v>
      </c>
      <c r="W12" s="66" t="s">
        <v>393</v>
      </c>
      <c r="X12" s="91" t="s">
        <v>277</v>
      </c>
      <c r="Y12" s="92" t="s">
        <v>271</v>
      </c>
      <c r="Z12" s="92" t="s">
        <v>1456</v>
      </c>
    </row>
    <row r="13" spans="1:26" ht="12.95" customHeight="1" x14ac:dyDescent="0.2">
      <c r="A13" s="60">
        <v>187</v>
      </c>
      <c r="B13" s="60" t="s">
        <v>1099</v>
      </c>
      <c r="C13" s="61" t="s">
        <v>1100</v>
      </c>
      <c r="D13" s="62" t="s">
        <v>278</v>
      </c>
      <c r="E13" s="62" t="s">
        <v>1101</v>
      </c>
      <c r="F13" s="160" t="s">
        <v>1015</v>
      </c>
      <c r="G13" s="160" t="s">
        <v>275</v>
      </c>
      <c r="H13" s="91" t="s">
        <v>275</v>
      </c>
      <c r="I13" s="60" t="s">
        <v>215</v>
      </c>
      <c r="J13" s="60" t="s">
        <v>276</v>
      </c>
      <c r="K13" s="60" t="s">
        <v>1041</v>
      </c>
      <c r="L13" s="60" t="s">
        <v>234</v>
      </c>
      <c r="M13" s="62" t="s">
        <v>249</v>
      </c>
      <c r="N13" s="62">
        <v>15</v>
      </c>
      <c r="O13" s="63">
        <v>13</v>
      </c>
      <c r="P13" s="64">
        <f t="shared" si="0"/>
        <v>86.666666666666671</v>
      </c>
      <c r="Q13" s="62">
        <v>8</v>
      </c>
      <c r="R13" s="63">
        <v>4</v>
      </c>
      <c r="S13" s="65">
        <f t="shared" si="1"/>
        <v>50</v>
      </c>
      <c r="T13" s="62" t="s">
        <v>277</v>
      </c>
      <c r="U13" s="62">
        <v>30</v>
      </c>
      <c r="V13" s="66">
        <v>44924.333784722221</v>
      </c>
      <c r="W13" s="66">
        <v>44911</v>
      </c>
      <c r="X13" s="91" t="s">
        <v>277</v>
      </c>
      <c r="Y13" s="92" t="s">
        <v>540</v>
      </c>
      <c r="Z13" s="92" t="s">
        <v>1453</v>
      </c>
    </row>
    <row r="14" spans="1:26" ht="12.95" customHeight="1" x14ac:dyDescent="0.2">
      <c r="A14" s="60">
        <v>70</v>
      </c>
      <c r="B14" s="60" t="s">
        <v>355</v>
      </c>
      <c r="C14" s="61" t="s">
        <v>1102</v>
      </c>
      <c r="D14" s="62" t="s">
        <v>278</v>
      </c>
      <c r="E14" s="62" t="s">
        <v>357</v>
      </c>
      <c r="F14" s="160" t="s">
        <v>1015</v>
      </c>
      <c r="G14" s="160" t="s">
        <v>275</v>
      </c>
      <c r="H14" s="91" t="s">
        <v>275</v>
      </c>
      <c r="I14" s="60" t="s">
        <v>215</v>
      </c>
      <c r="J14" s="60" t="s">
        <v>276</v>
      </c>
      <c r="K14" s="60" t="s">
        <v>1041</v>
      </c>
      <c r="L14" s="60" t="s">
        <v>234</v>
      </c>
      <c r="M14" s="62" t="s">
        <v>249</v>
      </c>
      <c r="N14" s="62">
        <v>14</v>
      </c>
      <c r="O14" s="63">
        <v>12</v>
      </c>
      <c r="P14" s="64">
        <f t="shared" si="0"/>
        <v>85.714285714285708</v>
      </c>
      <c r="Q14" s="62">
        <v>0</v>
      </c>
      <c r="R14" s="63">
        <v>0</v>
      </c>
      <c r="S14" s="65" t="e">
        <f t="shared" si="1"/>
        <v>#DIV/0!</v>
      </c>
      <c r="T14" s="62" t="s">
        <v>277</v>
      </c>
      <c r="U14" s="62">
        <v>30</v>
      </c>
      <c r="V14" s="66">
        <v>44909.173321759263</v>
      </c>
      <c r="W14" s="66" t="s">
        <v>443</v>
      </c>
      <c r="X14" s="91" t="s">
        <v>277</v>
      </c>
      <c r="Y14" s="92" t="s">
        <v>271</v>
      </c>
      <c r="Z14" s="92" t="s">
        <v>358</v>
      </c>
    </row>
    <row r="15" spans="1:26" ht="12.95" customHeight="1" x14ac:dyDescent="0.2">
      <c r="A15" s="60">
        <v>145</v>
      </c>
      <c r="B15" s="60" t="s">
        <v>35</v>
      </c>
      <c r="C15" s="61" t="s">
        <v>1103</v>
      </c>
      <c r="D15" s="62" t="s">
        <v>270</v>
      </c>
      <c r="E15" s="62" t="s">
        <v>266</v>
      </c>
      <c r="F15" s="160" t="s">
        <v>1014</v>
      </c>
      <c r="G15" s="160" t="s">
        <v>1421</v>
      </c>
      <c r="H15" s="91" t="s">
        <v>267</v>
      </c>
      <c r="I15" s="60" t="s">
        <v>205</v>
      </c>
      <c r="J15" s="60" t="s">
        <v>268</v>
      </c>
      <c r="K15" s="60" t="s">
        <v>1040</v>
      </c>
      <c r="L15" s="60" t="s">
        <v>234</v>
      </c>
      <c r="M15" s="62" t="s">
        <v>249</v>
      </c>
      <c r="N15" s="62">
        <v>7</v>
      </c>
      <c r="O15" s="63">
        <v>6</v>
      </c>
      <c r="P15" s="64">
        <f t="shared" si="0"/>
        <v>85.714285714285708</v>
      </c>
      <c r="Q15" s="62">
        <v>0</v>
      </c>
      <c r="R15" s="63">
        <v>0</v>
      </c>
      <c r="S15" s="65" t="e">
        <f t="shared" si="1"/>
        <v>#DIV/0!</v>
      </c>
      <c r="T15" s="62" t="s">
        <v>277</v>
      </c>
      <c r="U15" s="62">
        <v>8</v>
      </c>
      <c r="V15" s="66">
        <v>44912.202638888892</v>
      </c>
      <c r="W15" s="66" t="s">
        <v>393</v>
      </c>
      <c r="X15" s="91" t="s">
        <v>277</v>
      </c>
      <c r="Y15" s="92" t="s">
        <v>271</v>
      </c>
      <c r="Z15" s="92" t="s">
        <v>271</v>
      </c>
    </row>
    <row r="16" spans="1:26" ht="12.95" customHeight="1" x14ac:dyDescent="0.2">
      <c r="A16" s="60">
        <v>86</v>
      </c>
      <c r="B16" s="60" t="s">
        <v>320</v>
      </c>
      <c r="C16" s="61" t="s">
        <v>321</v>
      </c>
      <c r="D16" s="62" t="s">
        <v>278</v>
      </c>
      <c r="E16" s="62" t="s">
        <v>322</v>
      </c>
      <c r="F16" s="160" t="s">
        <v>1015</v>
      </c>
      <c r="G16" s="160" t="s">
        <v>275</v>
      </c>
      <c r="H16" s="91" t="s">
        <v>275</v>
      </c>
      <c r="I16" s="60" t="s">
        <v>215</v>
      </c>
      <c r="J16" s="60" t="s">
        <v>276</v>
      </c>
      <c r="K16" s="60" t="s">
        <v>1041</v>
      </c>
      <c r="L16" s="60" t="s">
        <v>234</v>
      </c>
      <c r="M16" s="62" t="s">
        <v>249</v>
      </c>
      <c r="N16" s="62">
        <v>32</v>
      </c>
      <c r="O16" s="63">
        <v>27</v>
      </c>
      <c r="P16" s="64">
        <f t="shared" si="0"/>
        <v>84.375</v>
      </c>
      <c r="Q16" s="62">
        <v>2</v>
      </c>
      <c r="R16" s="63">
        <v>2</v>
      </c>
      <c r="S16" s="65">
        <f t="shared" si="1"/>
        <v>100</v>
      </c>
      <c r="T16" s="62" t="s">
        <v>277</v>
      </c>
      <c r="U16" s="62">
        <v>63</v>
      </c>
      <c r="V16" s="66">
        <v>44909.338437500002</v>
      </c>
      <c r="W16" s="66" t="s">
        <v>1078</v>
      </c>
      <c r="X16" s="91" t="s">
        <v>277</v>
      </c>
      <c r="Y16" s="92" t="s">
        <v>271</v>
      </c>
      <c r="Z16" s="92" t="s">
        <v>290</v>
      </c>
    </row>
    <row r="17" spans="1:26" ht="12.95" customHeight="1" x14ac:dyDescent="0.2">
      <c r="A17" s="60">
        <v>162</v>
      </c>
      <c r="B17" s="60" t="s">
        <v>299</v>
      </c>
      <c r="C17" s="61" t="s">
        <v>1104</v>
      </c>
      <c r="D17" s="62" t="s">
        <v>270</v>
      </c>
      <c r="E17" s="62" t="s">
        <v>301</v>
      </c>
      <c r="F17" s="160" t="s">
        <v>1017</v>
      </c>
      <c r="G17" s="160" t="s">
        <v>1421</v>
      </c>
      <c r="H17" s="91" t="s">
        <v>302</v>
      </c>
      <c r="I17" s="60" t="s">
        <v>205</v>
      </c>
      <c r="J17" s="60" t="s">
        <v>268</v>
      </c>
      <c r="K17" s="60" t="s">
        <v>1040</v>
      </c>
      <c r="L17" s="60" t="s">
        <v>234</v>
      </c>
      <c r="M17" s="62" t="s">
        <v>249</v>
      </c>
      <c r="N17" s="62">
        <v>14</v>
      </c>
      <c r="O17" s="63">
        <v>11</v>
      </c>
      <c r="P17" s="64">
        <f t="shared" si="0"/>
        <v>78.571428571428569</v>
      </c>
      <c r="Q17" s="62">
        <v>0</v>
      </c>
      <c r="R17" s="63">
        <v>0</v>
      </c>
      <c r="S17" s="65" t="e">
        <f t="shared" si="1"/>
        <v>#DIV/0!</v>
      </c>
      <c r="T17" s="62" t="s">
        <v>277</v>
      </c>
      <c r="U17" s="62">
        <v>16</v>
      </c>
      <c r="V17" s="66">
        <v>44915.173530092594</v>
      </c>
      <c r="W17" s="66" t="s">
        <v>393</v>
      </c>
      <c r="X17" s="91" t="s">
        <v>277</v>
      </c>
      <c r="Y17" s="92" t="s">
        <v>271</v>
      </c>
      <c r="Z17" s="92" t="s">
        <v>271</v>
      </c>
    </row>
    <row r="18" spans="1:26" ht="12.95" customHeight="1" x14ac:dyDescent="0.2">
      <c r="A18" s="60">
        <v>131</v>
      </c>
      <c r="B18" s="60" t="s">
        <v>1105</v>
      </c>
      <c r="C18" s="61" t="s">
        <v>1106</v>
      </c>
      <c r="D18" s="62" t="s">
        <v>314</v>
      </c>
      <c r="E18" s="62" t="s">
        <v>1107</v>
      </c>
      <c r="F18" s="160" t="s">
        <v>1015</v>
      </c>
      <c r="G18" s="160" t="s">
        <v>275</v>
      </c>
      <c r="H18" s="91" t="s">
        <v>275</v>
      </c>
      <c r="I18" s="60" t="s">
        <v>215</v>
      </c>
      <c r="J18" s="60" t="s">
        <v>276</v>
      </c>
      <c r="K18" s="60" t="s">
        <v>1041</v>
      </c>
      <c r="L18" s="60" t="s">
        <v>234</v>
      </c>
      <c r="M18" s="62" t="s">
        <v>249</v>
      </c>
      <c r="N18" s="62">
        <v>4</v>
      </c>
      <c r="O18" s="63">
        <v>3</v>
      </c>
      <c r="P18" s="64">
        <f t="shared" si="0"/>
        <v>75</v>
      </c>
      <c r="Q18" s="62">
        <v>1</v>
      </c>
      <c r="R18" s="63">
        <v>1</v>
      </c>
      <c r="S18" s="65">
        <f t="shared" si="1"/>
        <v>100</v>
      </c>
      <c r="T18" s="62" t="s">
        <v>277</v>
      </c>
      <c r="U18" s="62">
        <v>4</v>
      </c>
      <c r="V18" s="66">
        <v>44910.592476851853</v>
      </c>
      <c r="W18" s="66" t="s">
        <v>418</v>
      </c>
      <c r="X18" s="91" t="s">
        <v>277</v>
      </c>
      <c r="Y18" s="92" t="s">
        <v>271</v>
      </c>
      <c r="Z18" s="92" t="s">
        <v>271</v>
      </c>
    </row>
    <row r="19" spans="1:26" ht="12.95" customHeight="1" x14ac:dyDescent="0.2">
      <c r="A19" s="60">
        <v>12</v>
      </c>
      <c r="B19" s="60" t="s">
        <v>348</v>
      </c>
      <c r="C19" s="61" t="s">
        <v>1108</v>
      </c>
      <c r="D19" s="62" t="s">
        <v>270</v>
      </c>
      <c r="E19" s="62" t="s">
        <v>350</v>
      </c>
      <c r="F19" s="160" t="s">
        <v>1016</v>
      </c>
      <c r="G19" s="160" t="s">
        <v>1422</v>
      </c>
      <c r="H19" s="91" t="s">
        <v>307</v>
      </c>
      <c r="I19" s="60" t="s">
        <v>215</v>
      </c>
      <c r="J19" s="60" t="s">
        <v>276</v>
      </c>
      <c r="K19" s="60" t="s">
        <v>1041</v>
      </c>
      <c r="L19" s="60" t="s">
        <v>234</v>
      </c>
      <c r="M19" s="62" t="s">
        <v>249</v>
      </c>
      <c r="N19" s="62">
        <v>7</v>
      </c>
      <c r="O19" s="63">
        <v>5</v>
      </c>
      <c r="P19" s="64">
        <f t="shared" si="0"/>
        <v>71.428571428571431</v>
      </c>
      <c r="Q19" s="62">
        <v>0</v>
      </c>
      <c r="R19" s="63">
        <v>0</v>
      </c>
      <c r="S19" s="65" t="e">
        <f t="shared" si="1"/>
        <v>#DIV/0!</v>
      </c>
      <c r="T19" s="62" t="s">
        <v>277</v>
      </c>
      <c r="U19" s="62">
        <v>7</v>
      </c>
      <c r="V19" s="66">
        <v>44906.461921296293</v>
      </c>
      <c r="W19" s="66" t="s">
        <v>1078</v>
      </c>
      <c r="X19" s="91" t="s">
        <v>277</v>
      </c>
      <c r="Y19" s="92" t="s">
        <v>271</v>
      </c>
      <c r="Z19" s="92" t="s">
        <v>1457</v>
      </c>
    </row>
    <row r="20" spans="1:26" ht="12.95" customHeight="1" x14ac:dyDescent="0.2">
      <c r="A20" s="60">
        <v>65</v>
      </c>
      <c r="B20" s="60" t="s">
        <v>316</v>
      </c>
      <c r="C20" s="61" t="s">
        <v>317</v>
      </c>
      <c r="D20" s="62" t="s">
        <v>270</v>
      </c>
      <c r="E20" s="62" t="s">
        <v>318</v>
      </c>
      <c r="F20" s="160" t="s">
        <v>1015</v>
      </c>
      <c r="G20" s="160" t="s">
        <v>275</v>
      </c>
      <c r="H20" s="91" t="s">
        <v>275</v>
      </c>
      <c r="I20" s="60" t="s">
        <v>215</v>
      </c>
      <c r="J20" s="60" t="s">
        <v>276</v>
      </c>
      <c r="K20" s="60" t="s">
        <v>1041</v>
      </c>
      <c r="L20" s="60" t="s">
        <v>234</v>
      </c>
      <c r="M20" s="62" t="s">
        <v>249</v>
      </c>
      <c r="N20" s="62">
        <v>6</v>
      </c>
      <c r="O20" s="63">
        <v>3</v>
      </c>
      <c r="P20" s="64">
        <f t="shared" si="0"/>
        <v>50</v>
      </c>
      <c r="Q20" s="62">
        <v>0</v>
      </c>
      <c r="R20" s="63">
        <v>0</v>
      </c>
      <c r="S20" s="65" t="e">
        <f t="shared" si="1"/>
        <v>#DIV/0!</v>
      </c>
      <c r="T20" s="62" t="s">
        <v>277</v>
      </c>
      <c r="U20" s="62">
        <v>14</v>
      </c>
      <c r="V20" s="66">
        <v>44908.432534722226</v>
      </c>
      <c r="W20" s="66" t="s">
        <v>1079</v>
      </c>
      <c r="X20" s="91" t="s">
        <v>277</v>
      </c>
      <c r="Y20" s="92" t="s">
        <v>271</v>
      </c>
      <c r="Z20" s="92" t="s">
        <v>290</v>
      </c>
    </row>
    <row r="21" spans="1:26" ht="12.95" customHeight="1" x14ac:dyDescent="0.2">
      <c r="A21" s="60">
        <v>42</v>
      </c>
      <c r="B21" s="60" t="s">
        <v>385</v>
      </c>
      <c r="C21" s="61" t="s">
        <v>1109</v>
      </c>
      <c r="D21" s="62" t="s">
        <v>278</v>
      </c>
      <c r="E21" s="62" t="s">
        <v>387</v>
      </c>
      <c r="F21" s="160" t="s">
        <v>1020</v>
      </c>
      <c r="G21" s="160" t="s">
        <v>388</v>
      </c>
      <c r="H21" s="91" t="s">
        <v>388</v>
      </c>
      <c r="I21" s="60" t="s">
        <v>213</v>
      </c>
      <c r="J21" s="60" t="s">
        <v>376</v>
      </c>
      <c r="K21" s="60" t="s">
        <v>1041</v>
      </c>
      <c r="L21" s="60" t="s">
        <v>234</v>
      </c>
      <c r="M21" s="62" t="s">
        <v>250</v>
      </c>
      <c r="N21" s="62">
        <v>19</v>
      </c>
      <c r="O21" s="63">
        <v>19</v>
      </c>
      <c r="P21" s="64">
        <f t="shared" si="0"/>
        <v>100</v>
      </c>
      <c r="Q21" s="62">
        <v>0</v>
      </c>
      <c r="R21" s="63">
        <v>0</v>
      </c>
      <c r="S21" s="65" t="e">
        <f t="shared" si="1"/>
        <v>#DIV/0!</v>
      </c>
      <c r="T21" s="62" t="s">
        <v>277</v>
      </c>
      <c r="U21" s="62">
        <v>19</v>
      </c>
      <c r="V21" s="66">
        <v>44908.094872685186</v>
      </c>
      <c r="W21" s="66" t="s">
        <v>1079</v>
      </c>
      <c r="X21" s="91" t="s">
        <v>277</v>
      </c>
      <c r="Y21" s="92" t="s">
        <v>271</v>
      </c>
      <c r="Z21" s="92" t="s">
        <v>290</v>
      </c>
    </row>
    <row r="22" spans="1:26" ht="12.95" customHeight="1" x14ac:dyDescent="0.2">
      <c r="A22" s="60">
        <v>215</v>
      </c>
      <c r="B22" s="60" t="s">
        <v>444</v>
      </c>
      <c r="C22" s="61" t="s">
        <v>1110</v>
      </c>
      <c r="D22" s="62" t="s">
        <v>278</v>
      </c>
      <c r="E22" s="62" t="s">
        <v>446</v>
      </c>
      <c r="F22" s="160" t="s">
        <v>1019</v>
      </c>
      <c r="G22" s="160" t="s">
        <v>383</v>
      </c>
      <c r="H22" s="91" t="s">
        <v>383</v>
      </c>
      <c r="I22" s="60" t="s">
        <v>213</v>
      </c>
      <c r="J22" s="60" t="s">
        <v>376</v>
      </c>
      <c r="K22" s="60" t="s">
        <v>1041</v>
      </c>
      <c r="L22" s="60" t="s">
        <v>234</v>
      </c>
      <c r="M22" s="62" t="s">
        <v>250</v>
      </c>
      <c r="N22" s="62">
        <v>15</v>
      </c>
      <c r="O22" s="63">
        <v>15</v>
      </c>
      <c r="P22" s="64">
        <f t="shared" si="0"/>
        <v>100</v>
      </c>
      <c r="Q22" s="62">
        <v>0</v>
      </c>
      <c r="R22" s="63">
        <v>0</v>
      </c>
      <c r="S22" s="65" t="e">
        <f t="shared" si="1"/>
        <v>#DIV/0!</v>
      </c>
      <c r="T22" s="62" t="s">
        <v>277</v>
      </c>
      <c r="U22" s="62">
        <v>29</v>
      </c>
      <c r="V22" s="66">
        <v>44943.128113425926</v>
      </c>
      <c r="W22" s="66" t="s">
        <v>418</v>
      </c>
      <c r="X22" s="91" t="s">
        <v>277</v>
      </c>
      <c r="Y22" s="92" t="s">
        <v>271</v>
      </c>
      <c r="Z22" s="92" t="s">
        <v>271</v>
      </c>
    </row>
    <row r="23" spans="1:26" ht="12.95" customHeight="1" x14ac:dyDescent="0.2">
      <c r="A23" s="60">
        <v>71</v>
      </c>
      <c r="B23" s="60" t="s">
        <v>398</v>
      </c>
      <c r="C23" s="61" t="s">
        <v>1111</v>
      </c>
      <c r="D23" s="62" t="s">
        <v>278</v>
      </c>
      <c r="E23" s="62" t="s">
        <v>1112</v>
      </c>
      <c r="F23" s="160" t="s">
        <v>1018</v>
      </c>
      <c r="G23" s="160" t="s">
        <v>375</v>
      </c>
      <c r="H23" s="91" t="s">
        <v>375</v>
      </c>
      <c r="I23" s="60" t="s">
        <v>213</v>
      </c>
      <c r="J23" s="60" t="s">
        <v>376</v>
      </c>
      <c r="K23" s="60" t="s">
        <v>1041</v>
      </c>
      <c r="L23" s="60" t="s">
        <v>234</v>
      </c>
      <c r="M23" s="62" t="s">
        <v>250</v>
      </c>
      <c r="N23" s="62">
        <v>29</v>
      </c>
      <c r="O23" s="63">
        <v>27</v>
      </c>
      <c r="P23" s="64">
        <f t="shared" si="0"/>
        <v>93.103448275862064</v>
      </c>
      <c r="Q23" s="62">
        <v>0</v>
      </c>
      <c r="R23" s="63">
        <v>0</v>
      </c>
      <c r="S23" s="65" t="e">
        <f t="shared" si="1"/>
        <v>#DIV/0!</v>
      </c>
      <c r="T23" s="62" t="s">
        <v>313</v>
      </c>
      <c r="U23" s="62">
        <v>34</v>
      </c>
      <c r="V23" s="66">
        <v>44909.161909722221</v>
      </c>
      <c r="W23" s="66" t="s">
        <v>443</v>
      </c>
      <c r="X23" s="91" t="s">
        <v>313</v>
      </c>
      <c r="Y23" s="92" t="s">
        <v>271</v>
      </c>
      <c r="Z23" s="92" t="s">
        <v>290</v>
      </c>
    </row>
    <row r="24" spans="1:26" ht="12.95" customHeight="1" x14ac:dyDescent="0.2">
      <c r="A24" s="60">
        <v>52</v>
      </c>
      <c r="B24" s="60" t="s">
        <v>408</v>
      </c>
      <c r="C24" s="61" t="s">
        <v>1113</v>
      </c>
      <c r="D24" s="62" t="s">
        <v>278</v>
      </c>
      <c r="E24" s="62" t="s">
        <v>410</v>
      </c>
      <c r="F24" s="160" t="s">
        <v>1018</v>
      </c>
      <c r="G24" s="160" t="s">
        <v>375</v>
      </c>
      <c r="H24" s="91" t="s">
        <v>375</v>
      </c>
      <c r="I24" s="60" t="s">
        <v>213</v>
      </c>
      <c r="J24" s="60" t="s">
        <v>376</v>
      </c>
      <c r="K24" s="60" t="s">
        <v>1041</v>
      </c>
      <c r="L24" s="60" t="s">
        <v>234</v>
      </c>
      <c r="M24" s="62" t="s">
        <v>250</v>
      </c>
      <c r="N24" s="62">
        <v>57</v>
      </c>
      <c r="O24" s="63">
        <v>53</v>
      </c>
      <c r="P24" s="64">
        <f t="shared" si="0"/>
        <v>92.982456140350877</v>
      </c>
      <c r="Q24" s="62">
        <v>0</v>
      </c>
      <c r="R24" s="63">
        <v>0</v>
      </c>
      <c r="S24" s="65" t="e">
        <f t="shared" si="1"/>
        <v>#DIV/0!</v>
      </c>
      <c r="T24" s="62" t="s">
        <v>69</v>
      </c>
      <c r="U24" s="62">
        <v>57</v>
      </c>
      <c r="V24" s="66">
        <v>44908.213414351849</v>
      </c>
      <c r="W24" s="66" t="s">
        <v>1079</v>
      </c>
      <c r="X24" s="91" t="s">
        <v>69</v>
      </c>
      <c r="Y24" s="92" t="s">
        <v>271</v>
      </c>
      <c r="Z24" s="92" t="s">
        <v>540</v>
      </c>
    </row>
    <row r="25" spans="1:26" ht="12.95" customHeight="1" x14ac:dyDescent="0.2">
      <c r="A25" s="60">
        <v>67</v>
      </c>
      <c r="B25" s="60" t="s">
        <v>390</v>
      </c>
      <c r="C25" s="61" t="s">
        <v>1114</v>
      </c>
      <c r="D25" s="62" t="s">
        <v>278</v>
      </c>
      <c r="E25" s="62" t="s">
        <v>392</v>
      </c>
      <c r="F25" s="160" t="s">
        <v>1020</v>
      </c>
      <c r="G25" s="160" t="s">
        <v>388</v>
      </c>
      <c r="H25" s="91" t="s">
        <v>388</v>
      </c>
      <c r="I25" s="60" t="s">
        <v>213</v>
      </c>
      <c r="J25" s="60" t="s">
        <v>376</v>
      </c>
      <c r="K25" s="60" t="s">
        <v>1041</v>
      </c>
      <c r="L25" s="60" t="s">
        <v>234</v>
      </c>
      <c r="M25" s="62" t="s">
        <v>250</v>
      </c>
      <c r="N25" s="62">
        <v>36</v>
      </c>
      <c r="O25" s="63">
        <v>33</v>
      </c>
      <c r="P25" s="64">
        <f t="shared" si="0"/>
        <v>91.666666666666657</v>
      </c>
      <c r="Q25" s="62">
        <v>0</v>
      </c>
      <c r="R25" s="63">
        <v>0</v>
      </c>
      <c r="S25" s="65" t="e">
        <f t="shared" si="1"/>
        <v>#DIV/0!</v>
      </c>
      <c r="T25" s="62" t="s">
        <v>277</v>
      </c>
      <c r="U25" s="62">
        <v>49</v>
      </c>
      <c r="V25" s="66">
        <v>44909.088564814818</v>
      </c>
      <c r="W25" s="66" t="s">
        <v>443</v>
      </c>
      <c r="X25" s="91" t="s">
        <v>277</v>
      </c>
      <c r="Y25" s="92" t="s">
        <v>271</v>
      </c>
      <c r="Z25" s="92" t="s">
        <v>271</v>
      </c>
    </row>
    <row r="26" spans="1:26" ht="12.95" customHeight="1" x14ac:dyDescent="0.2">
      <c r="A26" s="60">
        <v>125</v>
      </c>
      <c r="B26" s="60" t="s">
        <v>405</v>
      </c>
      <c r="C26" s="61" t="s">
        <v>1115</v>
      </c>
      <c r="D26" s="62" t="s">
        <v>278</v>
      </c>
      <c r="E26" s="62" t="s">
        <v>407</v>
      </c>
      <c r="F26" s="160" t="s">
        <v>1020</v>
      </c>
      <c r="G26" s="160" t="s">
        <v>388</v>
      </c>
      <c r="H26" s="91" t="s">
        <v>388</v>
      </c>
      <c r="I26" s="60" t="s">
        <v>213</v>
      </c>
      <c r="J26" s="60" t="s">
        <v>376</v>
      </c>
      <c r="K26" s="60" t="s">
        <v>1041</v>
      </c>
      <c r="L26" s="60" t="s">
        <v>234</v>
      </c>
      <c r="M26" s="62" t="s">
        <v>250</v>
      </c>
      <c r="N26" s="62">
        <v>60</v>
      </c>
      <c r="O26" s="63">
        <v>55</v>
      </c>
      <c r="P26" s="64">
        <f t="shared" si="0"/>
        <v>91.666666666666657</v>
      </c>
      <c r="Q26" s="62">
        <v>11</v>
      </c>
      <c r="R26" s="63">
        <v>7</v>
      </c>
      <c r="S26" s="65">
        <f t="shared" si="1"/>
        <v>63.636363636363633</v>
      </c>
      <c r="T26" s="62" t="s">
        <v>277</v>
      </c>
      <c r="U26" s="62">
        <v>100</v>
      </c>
      <c r="V26" s="66">
        <v>44910.421481481484</v>
      </c>
      <c r="W26" s="66" t="s">
        <v>418</v>
      </c>
      <c r="X26" s="91" t="s">
        <v>277</v>
      </c>
      <c r="Y26" s="92" t="s">
        <v>271</v>
      </c>
      <c r="Z26" s="92" t="s">
        <v>1458</v>
      </c>
    </row>
    <row r="27" spans="1:26" ht="12.95" customHeight="1" x14ac:dyDescent="0.2">
      <c r="A27" s="60">
        <v>91</v>
      </c>
      <c r="B27" s="60" t="s">
        <v>380</v>
      </c>
      <c r="C27" s="61" t="s">
        <v>1116</v>
      </c>
      <c r="D27" s="62" t="s">
        <v>278</v>
      </c>
      <c r="E27" s="62" t="s">
        <v>382</v>
      </c>
      <c r="F27" s="160" t="s">
        <v>1019</v>
      </c>
      <c r="G27" s="160" t="s">
        <v>383</v>
      </c>
      <c r="H27" s="91" t="s">
        <v>383</v>
      </c>
      <c r="I27" s="60" t="s">
        <v>213</v>
      </c>
      <c r="J27" s="60" t="s">
        <v>376</v>
      </c>
      <c r="K27" s="60" t="s">
        <v>1041</v>
      </c>
      <c r="L27" s="60" t="s">
        <v>234</v>
      </c>
      <c r="M27" s="62" t="s">
        <v>250</v>
      </c>
      <c r="N27" s="62">
        <v>20</v>
      </c>
      <c r="O27" s="63">
        <v>18</v>
      </c>
      <c r="P27" s="64">
        <f t="shared" si="0"/>
        <v>90</v>
      </c>
      <c r="Q27" s="62">
        <v>0</v>
      </c>
      <c r="R27" s="63">
        <v>0</v>
      </c>
      <c r="S27" s="65" t="e">
        <f t="shared" si="1"/>
        <v>#DIV/0!</v>
      </c>
      <c r="T27" s="62" t="s">
        <v>313</v>
      </c>
      <c r="U27" s="62">
        <v>29</v>
      </c>
      <c r="V27" s="66">
        <v>44909.404340277775</v>
      </c>
      <c r="W27" s="66" t="s">
        <v>443</v>
      </c>
      <c r="X27" s="91" t="s">
        <v>313</v>
      </c>
      <c r="Y27" s="92" t="s">
        <v>271</v>
      </c>
      <c r="Z27" s="92" t="s">
        <v>271</v>
      </c>
    </row>
    <row r="28" spans="1:26" ht="12.95" customHeight="1" x14ac:dyDescent="0.2">
      <c r="A28" s="60">
        <v>79</v>
      </c>
      <c r="B28" s="60" t="s">
        <v>35</v>
      </c>
      <c r="C28" s="61" t="s">
        <v>1117</v>
      </c>
      <c r="D28" s="62" t="s">
        <v>323</v>
      </c>
      <c r="E28" s="62" t="s">
        <v>425</v>
      </c>
      <c r="F28" s="160" t="s">
        <v>1019</v>
      </c>
      <c r="G28" s="160" t="s">
        <v>383</v>
      </c>
      <c r="H28" s="91" t="s">
        <v>383</v>
      </c>
      <c r="I28" s="60" t="s">
        <v>213</v>
      </c>
      <c r="J28" s="60" t="s">
        <v>376</v>
      </c>
      <c r="K28" s="60" t="s">
        <v>1041</v>
      </c>
      <c r="L28" s="60" t="s">
        <v>234</v>
      </c>
      <c r="M28" s="62" t="s">
        <v>250</v>
      </c>
      <c r="N28" s="62">
        <v>60</v>
      </c>
      <c r="O28" s="63">
        <v>46</v>
      </c>
      <c r="P28" s="64">
        <f t="shared" si="0"/>
        <v>76.666666666666671</v>
      </c>
      <c r="Q28" s="62">
        <v>18</v>
      </c>
      <c r="R28" s="63">
        <v>11</v>
      </c>
      <c r="S28" s="65">
        <f t="shared" si="1"/>
        <v>61.111111111111114</v>
      </c>
      <c r="T28" s="62" t="s">
        <v>277</v>
      </c>
      <c r="U28" s="62">
        <v>102</v>
      </c>
      <c r="V28" s="66">
        <v>44909.241701388892</v>
      </c>
      <c r="W28" s="66" t="s">
        <v>443</v>
      </c>
      <c r="X28" s="91" t="s">
        <v>277</v>
      </c>
      <c r="Y28" s="92" t="s">
        <v>540</v>
      </c>
      <c r="Z28" s="92" t="s">
        <v>290</v>
      </c>
    </row>
    <row r="29" spans="1:26" ht="12.95" customHeight="1" x14ac:dyDescent="0.2">
      <c r="A29" s="60">
        <v>127</v>
      </c>
      <c r="B29" s="60" t="s">
        <v>462</v>
      </c>
      <c r="C29" s="61" t="s">
        <v>1118</v>
      </c>
      <c r="D29" s="62" t="s">
        <v>278</v>
      </c>
      <c r="E29" s="62" t="s">
        <v>1119</v>
      </c>
      <c r="F29" s="160" t="s">
        <v>1021</v>
      </c>
      <c r="G29" s="160" t="s">
        <v>454</v>
      </c>
      <c r="H29" s="91" t="s">
        <v>454</v>
      </c>
      <c r="I29" s="60" t="s">
        <v>209</v>
      </c>
      <c r="J29" s="60" t="s">
        <v>455</v>
      </c>
      <c r="K29" s="60" t="s">
        <v>1042</v>
      </c>
      <c r="L29" s="60" t="s">
        <v>234</v>
      </c>
      <c r="M29" s="62" t="s">
        <v>251</v>
      </c>
      <c r="N29" s="62">
        <v>63</v>
      </c>
      <c r="O29" s="63">
        <v>60</v>
      </c>
      <c r="P29" s="64">
        <f t="shared" si="0"/>
        <v>95.238095238095227</v>
      </c>
      <c r="Q29" s="62">
        <v>0</v>
      </c>
      <c r="R29" s="63">
        <v>0</v>
      </c>
      <c r="S29" s="65" t="e">
        <f t="shared" si="1"/>
        <v>#DIV/0!</v>
      </c>
      <c r="T29" s="62" t="s">
        <v>277</v>
      </c>
      <c r="U29" s="62">
        <v>106</v>
      </c>
      <c r="V29" s="66">
        <v>44910.527465277781</v>
      </c>
      <c r="W29" s="66" t="s">
        <v>418</v>
      </c>
      <c r="X29" s="91" t="s">
        <v>277</v>
      </c>
      <c r="Y29" s="92" t="s">
        <v>271</v>
      </c>
      <c r="Z29" s="92" t="s">
        <v>271</v>
      </c>
    </row>
    <row r="30" spans="1:26" ht="12.95" customHeight="1" x14ac:dyDescent="0.2">
      <c r="A30" s="60">
        <v>32</v>
      </c>
      <c r="B30" s="60" t="s">
        <v>484</v>
      </c>
      <c r="C30" s="61" t="s">
        <v>1120</v>
      </c>
      <c r="D30" s="62" t="s">
        <v>278</v>
      </c>
      <c r="E30" s="62" t="s">
        <v>486</v>
      </c>
      <c r="F30" s="160" t="s">
        <v>1021</v>
      </c>
      <c r="G30" s="160" t="s">
        <v>454</v>
      </c>
      <c r="H30" s="91" t="s">
        <v>454</v>
      </c>
      <c r="I30" s="60" t="s">
        <v>209</v>
      </c>
      <c r="J30" s="60" t="s">
        <v>455</v>
      </c>
      <c r="K30" s="60" t="s">
        <v>1042</v>
      </c>
      <c r="L30" s="60" t="s">
        <v>234</v>
      </c>
      <c r="M30" s="62" t="s">
        <v>251</v>
      </c>
      <c r="N30" s="62">
        <v>63</v>
      </c>
      <c r="O30" s="63">
        <v>59</v>
      </c>
      <c r="P30" s="64">
        <f t="shared" si="0"/>
        <v>93.650793650793645</v>
      </c>
      <c r="Q30" s="62">
        <v>1</v>
      </c>
      <c r="R30" s="63">
        <v>1</v>
      </c>
      <c r="S30" s="65">
        <f t="shared" si="1"/>
        <v>100</v>
      </c>
      <c r="T30" s="62" t="s">
        <v>277</v>
      </c>
      <c r="U30" s="62">
        <v>92</v>
      </c>
      <c r="V30" s="66">
        <v>44907.344965277778</v>
      </c>
      <c r="W30" s="66" t="s">
        <v>1078</v>
      </c>
      <c r="X30" s="91" t="s">
        <v>277</v>
      </c>
      <c r="Y30" s="92" t="s">
        <v>271</v>
      </c>
      <c r="Z30" s="92" t="s">
        <v>271</v>
      </c>
    </row>
    <row r="31" spans="1:26" ht="12.95" customHeight="1" x14ac:dyDescent="0.2">
      <c r="A31" s="60">
        <v>29</v>
      </c>
      <c r="B31" s="60" t="s">
        <v>1121</v>
      </c>
      <c r="C31" s="61" t="s">
        <v>1122</v>
      </c>
      <c r="D31" s="62" t="s">
        <v>278</v>
      </c>
      <c r="E31" s="62" t="s">
        <v>1123</v>
      </c>
      <c r="F31" s="160" t="s">
        <v>1026</v>
      </c>
      <c r="G31" s="160" t="s">
        <v>1423</v>
      </c>
      <c r="H31" s="91" t="s">
        <v>539</v>
      </c>
      <c r="I31" s="60" t="s">
        <v>211</v>
      </c>
      <c r="J31" s="60" t="s">
        <v>509</v>
      </c>
      <c r="K31" s="60" t="s">
        <v>1043</v>
      </c>
      <c r="L31" s="60" t="s">
        <v>234</v>
      </c>
      <c r="M31" s="62" t="s">
        <v>252</v>
      </c>
      <c r="N31" s="62">
        <v>19</v>
      </c>
      <c r="O31" s="63">
        <v>19</v>
      </c>
      <c r="P31" s="64">
        <f t="shared" si="0"/>
        <v>100</v>
      </c>
      <c r="Q31" s="62">
        <v>3</v>
      </c>
      <c r="R31" s="63">
        <v>3</v>
      </c>
      <c r="S31" s="65">
        <f t="shared" si="1"/>
        <v>100</v>
      </c>
      <c r="T31" s="62" t="s">
        <v>277</v>
      </c>
      <c r="U31" s="62">
        <v>23</v>
      </c>
      <c r="V31" s="66">
        <v>44907.254594907405</v>
      </c>
      <c r="W31" s="66" t="s">
        <v>1078</v>
      </c>
      <c r="X31" s="91" t="s">
        <v>277</v>
      </c>
      <c r="Y31" s="92" t="s">
        <v>271</v>
      </c>
      <c r="Z31" s="92" t="s">
        <v>271</v>
      </c>
    </row>
    <row r="32" spans="1:26" ht="12.95" customHeight="1" x14ac:dyDescent="0.2">
      <c r="A32" s="60">
        <v>36</v>
      </c>
      <c r="B32" s="60" t="s">
        <v>1124</v>
      </c>
      <c r="C32" s="61" t="s">
        <v>1125</v>
      </c>
      <c r="D32" s="62" t="s">
        <v>278</v>
      </c>
      <c r="E32" s="62" t="s">
        <v>1126</v>
      </c>
      <c r="F32" s="160" t="s">
        <v>1025</v>
      </c>
      <c r="G32" s="160" t="s">
        <v>525</v>
      </c>
      <c r="H32" s="91" t="s">
        <v>525</v>
      </c>
      <c r="I32" s="60" t="s">
        <v>211</v>
      </c>
      <c r="J32" s="60" t="s">
        <v>509</v>
      </c>
      <c r="K32" s="60" t="s">
        <v>1043</v>
      </c>
      <c r="L32" s="60" t="s">
        <v>234</v>
      </c>
      <c r="M32" s="62" t="s">
        <v>252</v>
      </c>
      <c r="N32" s="62">
        <v>35</v>
      </c>
      <c r="O32" s="63">
        <v>35</v>
      </c>
      <c r="P32" s="64">
        <f t="shared" si="0"/>
        <v>100</v>
      </c>
      <c r="Q32" s="62">
        <v>11</v>
      </c>
      <c r="R32" s="63">
        <v>11</v>
      </c>
      <c r="S32" s="65">
        <f t="shared" si="1"/>
        <v>100</v>
      </c>
      <c r="T32" s="62" t="s">
        <v>313</v>
      </c>
      <c r="U32" s="62">
        <v>46</v>
      </c>
      <c r="V32" s="66">
        <v>44907.4375462963</v>
      </c>
      <c r="W32" s="66" t="s">
        <v>1079</v>
      </c>
      <c r="X32" s="91" t="s">
        <v>313</v>
      </c>
      <c r="Y32" s="92" t="s">
        <v>304</v>
      </c>
      <c r="Z32" s="92" t="s">
        <v>290</v>
      </c>
    </row>
    <row r="33" spans="1:26" ht="12.95" customHeight="1" x14ac:dyDescent="0.2">
      <c r="A33" s="60">
        <v>75</v>
      </c>
      <c r="B33" s="60" t="s">
        <v>553</v>
      </c>
      <c r="C33" s="61" t="s">
        <v>1127</v>
      </c>
      <c r="D33" s="62" t="s">
        <v>278</v>
      </c>
      <c r="E33" s="62" t="s">
        <v>555</v>
      </c>
      <c r="F33" s="160" t="s">
        <v>1026</v>
      </c>
      <c r="G33" s="160" t="s">
        <v>1423</v>
      </c>
      <c r="H33" s="91" t="s">
        <v>539</v>
      </c>
      <c r="I33" s="60" t="s">
        <v>211</v>
      </c>
      <c r="J33" s="60" t="s">
        <v>509</v>
      </c>
      <c r="K33" s="60" t="s">
        <v>1043</v>
      </c>
      <c r="L33" s="60" t="s">
        <v>234</v>
      </c>
      <c r="M33" s="62" t="s">
        <v>252</v>
      </c>
      <c r="N33" s="62">
        <v>20</v>
      </c>
      <c r="O33" s="63">
        <v>20</v>
      </c>
      <c r="P33" s="64">
        <f t="shared" si="0"/>
        <v>100</v>
      </c>
      <c r="Q33" s="62">
        <v>1</v>
      </c>
      <c r="R33" s="63">
        <v>1</v>
      </c>
      <c r="S33" s="65">
        <f t="shared" si="1"/>
        <v>100</v>
      </c>
      <c r="T33" s="62" t="s">
        <v>277</v>
      </c>
      <c r="U33" s="62">
        <v>24</v>
      </c>
      <c r="V33" s="66">
        <v>44909.207615740743</v>
      </c>
      <c r="W33" s="66" t="s">
        <v>443</v>
      </c>
      <c r="X33" s="91" t="s">
        <v>277</v>
      </c>
      <c r="Y33" s="92" t="s">
        <v>271</v>
      </c>
      <c r="Z33" s="92" t="s">
        <v>271</v>
      </c>
    </row>
    <row r="34" spans="1:26" ht="12.95" customHeight="1" x14ac:dyDescent="0.2">
      <c r="A34" s="60">
        <v>123</v>
      </c>
      <c r="B34" s="60" t="s">
        <v>1128</v>
      </c>
      <c r="C34" s="61" t="s">
        <v>1129</v>
      </c>
      <c r="D34" s="62" t="s">
        <v>278</v>
      </c>
      <c r="E34" s="62" t="s">
        <v>1130</v>
      </c>
      <c r="F34" s="160" t="s">
        <v>1025</v>
      </c>
      <c r="G34" s="160" t="s">
        <v>525</v>
      </c>
      <c r="H34" s="91" t="s">
        <v>525</v>
      </c>
      <c r="I34" s="60" t="s">
        <v>211</v>
      </c>
      <c r="J34" s="60" t="s">
        <v>509</v>
      </c>
      <c r="K34" s="60" t="s">
        <v>1043</v>
      </c>
      <c r="L34" s="60" t="s">
        <v>234</v>
      </c>
      <c r="M34" s="62" t="s">
        <v>252</v>
      </c>
      <c r="N34" s="62">
        <v>65</v>
      </c>
      <c r="O34" s="63">
        <v>65</v>
      </c>
      <c r="P34" s="64">
        <f t="shared" si="0"/>
        <v>100</v>
      </c>
      <c r="Q34" s="62">
        <v>24</v>
      </c>
      <c r="R34" s="63">
        <v>12</v>
      </c>
      <c r="S34" s="65">
        <f t="shared" si="1"/>
        <v>50</v>
      </c>
      <c r="T34" s="62" t="s">
        <v>313</v>
      </c>
      <c r="U34" s="62">
        <v>99</v>
      </c>
      <c r="V34" s="66">
        <v>44910.422847222224</v>
      </c>
      <c r="W34" s="66" t="s">
        <v>443</v>
      </c>
      <c r="X34" s="91" t="s">
        <v>313</v>
      </c>
      <c r="Y34" s="92" t="s">
        <v>271</v>
      </c>
      <c r="Z34" s="92" t="s">
        <v>1457</v>
      </c>
    </row>
    <row r="35" spans="1:26" ht="12.95" customHeight="1" x14ac:dyDescent="0.2">
      <c r="A35" s="60">
        <v>142</v>
      </c>
      <c r="B35" s="60" t="s">
        <v>522</v>
      </c>
      <c r="C35" s="61" t="s">
        <v>1131</v>
      </c>
      <c r="D35" s="62" t="s">
        <v>278</v>
      </c>
      <c r="E35" s="62" t="s">
        <v>524</v>
      </c>
      <c r="F35" s="160" t="s">
        <v>1025</v>
      </c>
      <c r="G35" s="160" t="s">
        <v>525</v>
      </c>
      <c r="H35" s="91" t="s">
        <v>525</v>
      </c>
      <c r="I35" s="60" t="s">
        <v>211</v>
      </c>
      <c r="J35" s="60" t="s">
        <v>509</v>
      </c>
      <c r="K35" s="60" t="s">
        <v>1043</v>
      </c>
      <c r="L35" s="60" t="s">
        <v>234</v>
      </c>
      <c r="M35" s="62" t="s">
        <v>252</v>
      </c>
      <c r="N35" s="62">
        <v>24</v>
      </c>
      <c r="O35" s="63">
        <v>24</v>
      </c>
      <c r="P35" s="64">
        <f t="shared" si="0"/>
        <v>100</v>
      </c>
      <c r="Q35" s="62">
        <v>5</v>
      </c>
      <c r="R35" s="63">
        <v>5</v>
      </c>
      <c r="S35" s="65">
        <f t="shared" si="1"/>
        <v>100</v>
      </c>
      <c r="T35" s="62" t="s">
        <v>277</v>
      </c>
      <c r="U35" s="62">
        <v>33</v>
      </c>
      <c r="V35" s="66">
        <v>44911.301539351851</v>
      </c>
      <c r="W35" s="66" t="s">
        <v>393</v>
      </c>
      <c r="X35" s="91" t="s">
        <v>277</v>
      </c>
      <c r="Y35" s="92" t="s">
        <v>271</v>
      </c>
      <c r="Z35" s="92" t="s">
        <v>290</v>
      </c>
    </row>
    <row r="36" spans="1:26" ht="12.95" customHeight="1" x14ac:dyDescent="0.2">
      <c r="A36" s="60">
        <v>152</v>
      </c>
      <c r="B36" s="60" t="s">
        <v>545</v>
      </c>
      <c r="C36" s="61" t="s">
        <v>1132</v>
      </c>
      <c r="D36" s="62" t="s">
        <v>278</v>
      </c>
      <c r="E36" s="62" t="s">
        <v>547</v>
      </c>
      <c r="F36" s="160" t="s">
        <v>1024</v>
      </c>
      <c r="G36" s="160" t="s">
        <v>1424</v>
      </c>
      <c r="H36" s="91" t="s">
        <v>1133</v>
      </c>
      <c r="I36" s="60" t="s">
        <v>211</v>
      </c>
      <c r="J36" s="60" t="s">
        <v>509</v>
      </c>
      <c r="K36" s="60" t="s">
        <v>1043</v>
      </c>
      <c r="L36" s="60" t="s">
        <v>234</v>
      </c>
      <c r="M36" s="62" t="s">
        <v>252</v>
      </c>
      <c r="N36" s="62">
        <v>13</v>
      </c>
      <c r="O36" s="63">
        <v>13</v>
      </c>
      <c r="P36" s="64">
        <f t="shared" si="0"/>
        <v>100</v>
      </c>
      <c r="Q36" s="62">
        <v>3</v>
      </c>
      <c r="R36" s="63">
        <v>2</v>
      </c>
      <c r="S36" s="65">
        <f t="shared" si="1"/>
        <v>66.666666666666657</v>
      </c>
      <c r="T36" s="62" t="s">
        <v>277</v>
      </c>
      <c r="U36" s="62">
        <v>26</v>
      </c>
      <c r="V36" s="66">
        <v>44914.145844907405</v>
      </c>
      <c r="W36" s="66" t="s">
        <v>393</v>
      </c>
      <c r="X36" s="91" t="s">
        <v>277</v>
      </c>
      <c r="Y36" s="92" t="s">
        <v>271</v>
      </c>
      <c r="Z36" s="92" t="s">
        <v>290</v>
      </c>
    </row>
    <row r="37" spans="1:26" ht="12.95" customHeight="1" x14ac:dyDescent="0.2">
      <c r="A37" s="60">
        <v>192</v>
      </c>
      <c r="B37" s="60" t="s">
        <v>1134</v>
      </c>
      <c r="C37" s="61" t="s">
        <v>1135</v>
      </c>
      <c r="D37" s="62" t="s">
        <v>278</v>
      </c>
      <c r="E37" s="62" t="s">
        <v>1136</v>
      </c>
      <c r="F37" s="160" t="s">
        <v>1024</v>
      </c>
      <c r="G37" s="160" t="s">
        <v>1424</v>
      </c>
      <c r="H37" s="91" t="s">
        <v>1137</v>
      </c>
      <c r="I37" s="60" t="s">
        <v>211</v>
      </c>
      <c r="J37" s="60" t="s">
        <v>509</v>
      </c>
      <c r="K37" s="60" t="s">
        <v>1043</v>
      </c>
      <c r="L37" s="60" t="s">
        <v>234</v>
      </c>
      <c r="M37" s="62" t="s">
        <v>252</v>
      </c>
      <c r="N37" s="62">
        <v>24</v>
      </c>
      <c r="O37" s="63">
        <v>24</v>
      </c>
      <c r="P37" s="64">
        <f t="shared" si="0"/>
        <v>100</v>
      </c>
      <c r="Q37" s="62">
        <v>0</v>
      </c>
      <c r="R37" s="63">
        <v>0</v>
      </c>
      <c r="S37" s="65" t="e">
        <f t="shared" si="1"/>
        <v>#DIV/0!</v>
      </c>
      <c r="T37" s="62" t="s">
        <v>69</v>
      </c>
      <c r="U37" s="62">
        <v>31</v>
      </c>
      <c r="V37" s="66">
        <v>44932.160821759258</v>
      </c>
      <c r="W37" s="66" t="s">
        <v>418</v>
      </c>
      <c r="X37" s="91" t="s">
        <v>69</v>
      </c>
      <c r="Y37" s="92" t="s">
        <v>271</v>
      </c>
      <c r="Z37" s="92" t="s">
        <v>818</v>
      </c>
    </row>
    <row r="38" spans="1:26" ht="12.95" customHeight="1" x14ac:dyDescent="0.2">
      <c r="A38" s="60">
        <v>23</v>
      </c>
      <c r="B38" s="60" t="s">
        <v>1138</v>
      </c>
      <c r="C38" s="61" t="s">
        <v>1139</v>
      </c>
      <c r="D38" s="62" t="s">
        <v>278</v>
      </c>
      <c r="E38" s="62" t="s">
        <v>1140</v>
      </c>
      <c r="F38" s="160" t="s">
        <v>1024</v>
      </c>
      <c r="G38" s="160" t="s">
        <v>1424</v>
      </c>
      <c r="H38" s="91" t="s">
        <v>1137</v>
      </c>
      <c r="I38" s="60" t="s">
        <v>211</v>
      </c>
      <c r="J38" s="60" t="s">
        <v>509</v>
      </c>
      <c r="K38" s="60" t="s">
        <v>1043</v>
      </c>
      <c r="L38" s="60" t="s">
        <v>234</v>
      </c>
      <c r="M38" s="62" t="s">
        <v>252</v>
      </c>
      <c r="N38" s="62">
        <v>46</v>
      </c>
      <c r="O38" s="63">
        <v>43</v>
      </c>
      <c r="P38" s="64">
        <f t="shared" si="0"/>
        <v>93.478260869565219</v>
      </c>
      <c r="Q38" s="62">
        <v>0</v>
      </c>
      <c r="R38" s="63">
        <v>0</v>
      </c>
      <c r="S38" s="65" t="e">
        <f t="shared" si="1"/>
        <v>#DIV/0!</v>
      </c>
      <c r="T38" s="62" t="s">
        <v>277</v>
      </c>
      <c r="U38" s="62">
        <v>50</v>
      </c>
      <c r="V38" s="66">
        <v>44907.156388888892</v>
      </c>
      <c r="W38" s="66" t="s">
        <v>1078</v>
      </c>
      <c r="X38" s="91" t="s">
        <v>277</v>
      </c>
      <c r="Y38" s="92" t="s">
        <v>271</v>
      </c>
      <c r="Z38" s="92" t="s">
        <v>290</v>
      </c>
    </row>
    <row r="39" spans="1:26" ht="12.95" customHeight="1" x14ac:dyDescent="0.2">
      <c r="A39" s="60">
        <v>46</v>
      </c>
      <c r="B39" s="60" t="s">
        <v>556</v>
      </c>
      <c r="C39" s="61" t="s">
        <v>1141</v>
      </c>
      <c r="D39" s="62" t="s">
        <v>278</v>
      </c>
      <c r="E39" s="62" t="s">
        <v>558</v>
      </c>
      <c r="F39" s="160" t="s">
        <v>1024</v>
      </c>
      <c r="G39" s="160" t="s">
        <v>1424</v>
      </c>
      <c r="H39" s="91" t="s">
        <v>1133</v>
      </c>
      <c r="I39" s="60" t="s">
        <v>211</v>
      </c>
      <c r="J39" s="60" t="s">
        <v>509</v>
      </c>
      <c r="K39" s="60" t="s">
        <v>1043</v>
      </c>
      <c r="L39" s="60" t="s">
        <v>234</v>
      </c>
      <c r="M39" s="62" t="s">
        <v>252</v>
      </c>
      <c r="N39" s="62">
        <v>96</v>
      </c>
      <c r="O39" s="63">
        <v>89</v>
      </c>
      <c r="P39" s="64">
        <f t="shared" si="0"/>
        <v>92.708333333333343</v>
      </c>
      <c r="Q39" s="62">
        <v>0</v>
      </c>
      <c r="R39" s="63">
        <v>0</v>
      </c>
      <c r="S39" s="65" t="e">
        <f t="shared" si="1"/>
        <v>#DIV/0!</v>
      </c>
      <c r="T39" s="62" t="s">
        <v>277</v>
      </c>
      <c r="U39" s="62">
        <v>100</v>
      </c>
      <c r="V39" s="66">
        <v>44905.078645833331</v>
      </c>
      <c r="W39" s="66" t="s">
        <v>1079</v>
      </c>
      <c r="X39" s="91" t="s">
        <v>277</v>
      </c>
      <c r="Y39" s="92" t="s">
        <v>271</v>
      </c>
      <c r="Z39" s="92" t="s">
        <v>271</v>
      </c>
    </row>
    <row r="40" spans="1:26" ht="12.95" customHeight="1" x14ac:dyDescent="0.2">
      <c r="A40" s="60">
        <v>38</v>
      </c>
      <c r="B40" s="60" t="s">
        <v>1142</v>
      </c>
      <c r="C40" s="61" t="s">
        <v>1143</v>
      </c>
      <c r="D40" s="62" t="s">
        <v>270</v>
      </c>
      <c r="E40" s="62" t="s">
        <v>1144</v>
      </c>
      <c r="F40" s="160" t="s">
        <v>1025</v>
      </c>
      <c r="G40" s="160" t="s">
        <v>525</v>
      </c>
      <c r="H40" s="91" t="s">
        <v>525</v>
      </c>
      <c r="I40" s="60" t="s">
        <v>211</v>
      </c>
      <c r="J40" s="60" t="s">
        <v>509</v>
      </c>
      <c r="K40" s="60" t="s">
        <v>1043</v>
      </c>
      <c r="L40" s="60" t="s">
        <v>234</v>
      </c>
      <c r="M40" s="62" t="s">
        <v>252</v>
      </c>
      <c r="N40" s="62">
        <v>13</v>
      </c>
      <c r="O40" s="63">
        <v>12</v>
      </c>
      <c r="P40" s="64">
        <f t="shared" si="0"/>
        <v>92.307692307692307</v>
      </c>
      <c r="Q40" s="62">
        <v>0</v>
      </c>
      <c r="R40" s="63">
        <v>0</v>
      </c>
      <c r="S40" s="65" t="e">
        <f t="shared" si="1"/>
        <v>#DIV/0!</v>
      </c>
      <c r="T40" s="62" t="s">
        <v>69</v>
      </c>
      <c r="U40" s="62">
        <v>13</v>
      </c>
      <c r="V40" s="66">
        <v>44908.068194444444</v>
      </c>
      <c r="W40" s="66" t="s">
        <v>1079</v>
      </c>
      <c r="X40" s="91" t="s">
        <v>69</v>
      </c>
      <c r="Y40" s="92" t="s">
        <v>271</v>
      </c>
      <c r="Z40" s="92" t="s">
        <v>271</v>
      </c>
    </row>
    <row r="41" spans="1:26" ht="12.95" customHeight="1" x14ac:dyDescent="0.2">
      <c r="A41" s="60">
        <v>19</v>
      </c>
      <c r="B41" s="60" t="s">
        <v>541</v>
      </c>
      <c r="C41" s="61" t="s">
        <v>1145</v>
      </c>
      <c r="D41" s="62" t="s">
        <v>278</v>
      </c>
      <c r="E41" s="62" t="s">
        <v>543</v>
      </c>
      <c r="F41" s="160" t="s">
        <v>1025</v>
      </c>
      <c r="G41" s="160" t="s">
        <v>525</v>
      </c>
      <c r="H41" s="91" t="s">
        <v>525</v>
      </c>
      <c r="I41" s="60" t="s">
        <v>211</v>
      </c>
      <c r="J41" s="60" t="s">
        <v>509</v>
      </c>
      <c r="K41" s="60" t="s">
        <v>1043</v>
      </c>
      <c r="L41" s="60" t="s">
        <v>234</v>
      </c>
      <c r="M41" s="62" t="s">
        <v>252</v>
      </c>
      <c r="N41" s="62">
        <v>12</v>
      </c>
      <c r="O41" s="63">
        <v>11</v>
      </c>
      <c r="P41" s="64">
        <f t="shared" si="0"/>
        <v>91.666666666666657</v>
      </c>
      <c r="Q41" s="62">
        <v>8</v>
      </c>
      <c r="R41" s="63">
        <v>8</v>
      </c>
      <c r="S41" s="65">
        <f t="shared" si="1"/>
        <v>100</v>
      </c>
      <c r="T41" s="62" t="s">
        <v>277</v>
      </c>
      <c r="U41" s="62">
        <v>35</v>
      </c>
      <c r="V41" s="66">
        <v>44907.13140046296</v>
      </c>
      <c r="W41" s="66">
        <v>44907</v>
      </c>
      <c r="X41" s="91" t="s">
        <v>277</v>
      </c>
      <c r="Y41" s="92" t="s">
        <v>271</v>
      </c>
      <c r="Z41" s="92" t="s">
        <v>271</v>
      </c>
    </row>
    <row r="42" spans="1:26" ht="12.95" customHeight="1" x14ac:dyDescent="0.2">
      <c r="A42" s="60">
        <v>146</v>
      </c>
      <c r="B42" s="60" t="s">
        <v>532</v>
      </c>
      <c r="C42" s="61" t="s">
        <v>1146</v>
      </c>
      <c r="D42" s="62" t="s">
        <v>278</v>
      </c>
      <c r="E42" s="62" t="s">
        <v>534</v>
      </c>
      <c r="F42" s="160" t="s">
        <v>1024</v>
      </c>
      <c r="G42" s="160" t="s">
        <v>1424</v>
      </c>
      <c r="H42" s="91" t="s">
        <v>1133</v>
      </c>
      <c r="I42" s="60" t="s">
        <v>211</v>
      </c>
      <c r="J42" s="60" t="s">
        <v>509</v>
      </c>
      <c r="K42" s="60" t="s">
        <v>1043</v>
      </c>
      <c r="L42" s="60" t="s">
        <v>234</v>
      </c>
      <c r="M42" s="62" t="s">
        <v>252</v>
      </c>
      <c r="N42" s="62">
        <v>72</v>
      </c>
      <c r="O42" s="63">
        <v>65</v>
      </c>
      <c r="P42" s="64">
        <f t="shared" si="0"/>
        <v>90.277777777777786</v>
      </c>
      <c r="Q42" s="62">
        <v>11</v>
      </c>
      <c r="R42" s="63">
        <v>8</v>
      </c>
      <c r="S42" s="65">
        <f t="shared" si="1"/>
        <v>72.727272727272734</v>
      </c>
      <c r="T42" s="62" t="s">
        <v>277</v>
      </c>
      <c r="U42" s="62">
        <v>88</v>
      </c>
      <c r="V42" s="66">
        <v>44908.372291666667</v>
      </c>
      <c r="W42" s="66" t="s">
        <v>1079</v>
      </c>
      <c r="X42" s="91" t="s">
        <v>277</v>
      </c>
      <c r="Y42" s="92" t="s">
        <v>271</v>
      </c>
      <c r="Z42" s="92" t="s">
        <v>271</v>
      </c>
    </row>
    <row r="43" spans="1:26" ht="12.95" customHeight="1" x14ac:dyDescent="0.2">
      <c r="A43" s="60">
        <v>48</v>
      </c>
      <c r="B43" s="60" t="s">
        <v>1147</v>
      </c>
      <c r="C43" s="61" t="s">
        <v>1148</v>
      </c>
      <c r="D43" s="62" t="s">
        <v>270</v>
      </c>
      <c r="E43" s="62" t="s">
        <v>1149</v>
      </c>
      <c r="F43" s="160" t="s">
        <v>1025</v>
      </c>
      <c r="G43" s="160" t="s">
        <v>525</v>
      </c>
      <c r="H43" s="91" t="s">
        <v>525</v>
      </c>
      <c r="I43" s="60" t="s">
        <v>211</v>
      </c>
      <c r="J43" s="60" t="s">
        <v>509</v>
      </c>
      <c r="K43" s="60" t="s">
        <v>1043</v>
      </c>
      <c r="L43" s="60" t="s">
        <v>234</v>
      </c>
      <c r="M43" s="62" t="s">
        <v>252</v>
      </c>
      <c r="N43" s="62">
        <v>39</v>
      </c>
      <c r="O43" s="63">
        <v>35</v>
      </c>
      <c r="P43" s="64">
        <f t="shared" si="0"/>
        <v>89.743589743589752</v>
      </c>
      <c r="Q43" s="62">
        <v>0</v>
      </c>
      <c r="R43" s="63">
        <v>0</v>
      </c>
      <c r="S43" s="65" t="e">
        <f t="shared" si="1"/>
        <v>#DIV/0!</v>
      </c>
      <c r="T43" s="62" t="s">
        <v>69</v>
      </c>
      <c r="U43" s="62">
        <v>40</v>
      </c>
      <c r="V43" s="66">
        <v>44908.182002314818</v>
      </c>
      <c r="W43" s="66" t="s">
        <v>1079</v>
      </c>
      <c r="X43" s="91" t="s">
        <v>69</v>
      </c>
      <c r="Y43" s="92" t="s">
        <v>271</v>
      </c>
      <c r="Z43" s="92" t="s">
        <v>271</v>
      </c>
    </row>
    <row r="44" spans="1:26" ht="12.95" customHeight="1" x14ac:dyDescent="0.2">
      <c r="A44" s="60">
        <v>39</v>
      </c>
      <c r="B44" s="60" t="s">
        <v>1150</v>
      </c>
      <c r="C44" s="61" t="s">
        <v>1151</v>
      </c>
      <c r="D44" s="62" t="s">
        <v>270</v>
      </c>
      <c r="E44" s="62" t="s">
        <v>1152</v>
      </c>
      <c r="F44" s="160" t="s">
        <v>1025</v>
      </c>
      <c r="G44" s="160" t="s">
        <v>525</v>
      </c>
      <c r="H44" s="91" t="s">
        <v>525</v>
      </c>
      <c r="I44" s="60" t="s">
        <v>211</v>
      </c>
      <c r="J44" s="60" t="s">
        <v>509</v>
      </c>
      <c r="K44" s="60" t="s">
        <v>1043</v>
      </c>
      <c r="L44" s="60" t="s">
        <v>234</v>
      </c>
      <c r="M44" s="62" t="s">
        <v>252</v>
      </c>
      <c r="N44" s="62">
        <v>9</v>
      </c>
      <c r="O44" s="63">
        <v>8</v>
      </c>
      <c r="P44" s="64">
        <f t="shared" si="0"/>
        <v>88.888888888888886</v>
      </c>
      <c r="Q44" s="62">
        <v>0</v>
      </c>
      <c r="R44" s="63">
        <v>0</v>
      </c>
      <c r="S44" s="65" t="e">
        <f t="shared" si="1"/>
        <v>#DIV/0!</v>
      </c>
      <c r="T44" s="62" t="s">
        <v>69</v>
      </c>
      <c r="U44" s="62">
        <v>10</v>
      </c>
      <c r="V44" s="66">
        <v>44908.069837962961</v>
      </c>
      <c r="W44" s="66" t="s">
        <v>1079</v>
      </c>
      <c r="X44" s="91" t="s">
        <v>69</v>
      </c>
      <c r="Y44" s="92" t="s">
        <v>271</v>
      </c>
      <c r="Z44" s="92" t="s">
        <v>271</v>
      </c>
    </row>
    <row r="45" spans="1:26" ht="12.95" customHeight="1" x14ac:dyDescent="0.2">
      <c r="A45" s="60">
        <v>41</v>
      </c>
      <c r="B45" s="60" t="s">
        <v>1153</v>
      </c>
      <c r="C45" s="61" t="s">
        <v>1154</v>
      </c>
      <c r="D45" s="62" t="s">
        <v>270</v>
      </c>
      <c r="E45" s="62" t="s">
        <v>1155</v>
      </c>
      <c r="F45" s="160" t="s">
        <v>1025</v>
      </c>
      <c r="G45" s="160" t="s">
        <v>525</v>
      </c>
      <c r="H45" s="91" t="s">
        <v>525</v>
      </c>
      <c r="I45" s="60" t="s">
        <v>211</v>
      </c>
      <c r="J45" s="60" t="s">
        <v>509</v>
      </c>
      <c r="K45" s="60" t="s">
        <v>1043</v>
      </c>
      <c r="L45" s="60" t="s">
        <v>234</v>
      </c>
      <c r="M45" s="62" t="s">
        <v>252</v>
      </c>
      <c r="N45" s="62">
        <v>8</v>
      </c>
      <c r="O45" s="63">
        <v>7</v>
      </c>
      <c r="P45" s="64">
        <f t="shared" si="0"/>
        <v>87.5</v>
      </c>
      <c r="Q45" s="62">
        <v>0</v>
      </c>
      <c r="R45" s="63">
        <v>0</v>
      </c>
      <c r="S45" s="65" t="e">
        <f t="shared" si="1"/>
        <v>#DIV/0!</v>
      </c>
      <c r="T45" s="62" t="s">
        <v>69</v>
      </c>
      <c r="U45" s="62">
        <v>8</v>
      </c>
      <c r="V45" s="66">
        <v>44908.071932870371</v>
      </c>
      <c r="W45" s="66" t="s">
        <v>1079</v>
      </c>
      <c r="X45" s="91" t="s">
        <v>69</v>
      </c>
      <c r="Y45" s="92" t="s">
        <v>271</v>
      </c>
      <c r="Z45" s="92" t="s">
        <v>271</v>
      </c>
    </row>
    <row r="46" spans="1:26" ht="12.95" customHeight="1" x14ac:dyDescent="0.2">
      <c r="A46" s="60">
        <v>40</v>
      </c>
      <c r="B46" s="60" t="s">
        <v>1156</v>
      </c>
      <c r="C46" s="61" t="s">
        <v>1157</v>
      </c>
      <c r="D46" s="62" t="s">
        <v>270</v>
      </c>
      <c r="E46" s="62" t="s">
        <v>1158</v>
      </c>
      <c r="F46" s="160" t="s">
        <v>1025</v>
      </c>
      <c r="G46" s="160" t="s">
        <v>525</v>
      </c>
      <c r="H46" s="91" t="s">
        <v>525</v>
      </c>
      <c r="I46" s="60" t="s">
        <v>211</v>
      </c>
      <c r="J46" s="60" t="s">
        <v>509</v>
      </c>
      <c r="K46" s="60" t="s">
        <v>1043</v>
      </c>
      <c r="L46" s="60" t="s">
        <v>234</v>
      </c>
      <c r="M46" s="62" t="s">
        <v>252</v>
      </c>
      <c r="N46" s="62">
        <v>15</v>
      </c>
      <c r="O46" s="63">
        <v>13</v>
      </c>
      <c r="P46" s="64">
        <f t="shared" si="0"/>
        <v>86.666666666666671</v>
      </c>
      <c r="Q46" s="62">
        <v>0</v>
      </c>
      <c r="R46" s="63">
        <v>0</v>
      </c>
      <c r="S46" s="65" t="e">
        <f t="shared" si="1"/>
        <v>#DIV/0!</v>
      </c>
      <c r="T46" s="62" t="s">
        <v>69</v>
      </c>
      <c r="U46" s="62">
        <v>15</v>
      </c>
      <c r="V46" s="66">
        <v>44908.070856481485</v>
      </c>
      <c r="W46" s="66" t="s">
        <v>1079</v>
      </c>
      <c r="X46" s="91" t="s">
        <v>69</v>
      </c>
      <c r="Y46" s="92" t="s">
        <v>271</v>
      </c>
      <c r="Z46" s="92" t="s">
        <v>271</v>
      </c>
    </row>
    <row r="47" spans="1:26" ht="12.95" customHeight="1" x14ac:dyDescent="0.2">
      <c r="A47" s="60">
        <v>224</v>
      </c>
      <c r="B47" s="60" t="s">
        <v>570</v>
      </c>
      <c r="C47" s="61" t="s">
        <v>1159</v>
      </c>
      <c r="D47" s="62" t="s">
        <v>323</v>
      </c>
      <c r="E47" s="62" t="s">
        <v>572</v>
      </c>
      <c r="F47" s="160" t="s">
        <v>1029</v>
      </c>
      <c r="G47" s="160" t="s">
        <v>573</v>
      </c>
      <c r="H47" s="91" t="s">
        <v>573</v>
      </c>
      <c r="I47" s="60" t="s">
        <v>207</v>
      </c>
      <c r="J47" s="60" t="s">
        <v>563</v>
      </c>
      <c r="K47" s="60" t="s">
        <v>1044</v>
      </c>
      <c r="L47" s="60" t="s">
        <v>234</v>
      </c>
      <c r="M47" s="62" t="s">
        <v>253</v>
      </c>
      <c r="N47" s="62">
        <v>0</v>
      </c>
      <c r="O47" s="63">
        <v>0</v>
      </c>
      <c r="P47" s="64" t="e">
        <f t="shared" si="0"/>
        <v>#DIV/0!</v>
      </c>
      <c r="Q47" s="62">
        <v>18</v>
      </c>
      <c r="R47" s="63">
        <v>15</v>
      </c>
      <c r="S47" s="65">
        <f t="shared" si="1"/>
        <v>83.333333333333343</v>
      </c>
      <c r="T47" s="62" t="s">
        <v>277</v>
      </c>
      <c r="U47" s="62">
        <v>20</v>
      </c>
      <c r="V47" s="66">
        <v>44949.510891203703</v>
      </c>
      <c r="W47" s="66" t="s">
        <v>393</v>
      </c>
      <c r="X47" s="91" t="s">
        <v>277</v>
      </c>
      <c r="Y47" s="92" t="s">
        <v>540</v>
      </c>
      <c r="Z47" s="92" t="s">
        <v>540</v>
      </c>
    </row>
    <row r="48" spans="1:26" ht="12.95" customHeight="1" x14ac:dyDescent="0.2">
      <c r="A48" s="60">
        <v>31</v>
      </c>
      <c r="B48" s="60" t="s">
        <v>1160</v>
      </c>
      <c r="C48" s="61" t="s">
        <v>1161</v>
      </c>
      <c r="D48" s="62" t="s">
        <v>278</v>
      </c>
      <c r="E48" s="62" t="s">
        <v>1162</v>
      </c>
      <c r="F48" s="160" t="s">
        <v>1030</v>
      </c>
      <c r="G48" s="160" t="s">
        <v>581</v>
      </c>
      <c r="H48" s="91" t="s">
        <v>581</v>
      </c>
      <c r="I48" s="60" t="s">
        <v>207</v>
      </c>
      <c r="J48" s="60" t="s">
        <v>563</v>
      </c>
      <c r="K48" s="60" t="s">
        <v>1044</v>
      </c>
      <c r="L48" s="60" t="s">
        <v>234</v>
      </c>
      <c r="M48" s="62" t="s">
        <v>253</v>
      </c>
      <c r="N48" s="62">
        <v>15</v>
      </c>
      <c r="O48" s="63">
        <v>15</v>
      </c>
      <c r="P48" s="64">
        <f t="shared" si="0"/>
        <v>100</v>
      </c>
      <c r="Q48" s="62">
        <v>0</v>
      </c>
      <c r="R48" s="63">
        <v>0</v>
      </c>
      <c r="S48" s="65" t="e">
        <f t="shared" si="1"/>
        <v>#DIV/0!</v>
      </c>
      <c r="T48" s="62" t="s">
        <v>69</v>
      </c>
      <c r="U48" s="62">
        <v>18</v>
      </c>
      <c r="V48" s="66">
        <v>44907.318194444444</v>
      </c>
      <c r="W48" s="66" t="s">
        <v>1078</v>
      </c>
      <c r="X48" s="91" t="s">
        <v>69</v>
      </c>
      <c r="Y48" s="92" t="s">
        <v>271</v>
      </c>
      <c r="Z48" s="92" t="s">
        <v>271</v>
      </c>
    </row>
    <row r="49" spans="1:26" ht="12.95" customHeight="1" x14ac:dyDescent="0.2">
      <c r="A49" s="60">
        <v>54</v>
      </c>
      <c r="B49" s="60" t="s">
        <v>703</v>
      </c>
      <c r="C49" s="61" t="s">
        <v>1163</v>
      </c>
      <c r="D49" s="62" t="s">
        <v>270</v>
      </c>
      <c r="E49" s="62" t="s">
        <v>1164</v>
      </c>
      <c r="F49" s="160" t="s">
        <v>1029</v>
      </c>
      <c r="G49" s="160" t="s">
        <v>573</v>
      </c>
      <c r="H49" s="91" t="s">
        <v>573</v>
      </c>
      <c r="I49" s="60" t="s">
        <v>207</v>
      </c>
      <c r="J49" s="60" t="s">
        <v>563</v>
      </c>
      <c r="K49" s="60" t="s">
        <v>1044</v>
      </c>
      <c r="L49" s="60" t="s">
        <v>234</v>
      </c>
      <c r="M49" s="62" t="s">
        <v>253</v>
      </c>
      <c r="N49" s="62">
        <v>5</v>
      </c>
      <c r="O49" s="63">
        <v>5</v>
      </c>
      <c r="P49" s="64">
        <f t="shared" si="0"/>
        <v>100</v>
      </c>
      <c r="Q49" s="62">
        <v>0</v>
      </c>
      <c r="R49" s="63">
        <v>0</v>
      </c>
      <c r="S49" s="65" t="e">
        <f t="shared" si="1"/>
        <v>#DIV/0!</v>
      </c>
      <c r="T49" s="62" t="s">
        <v>69</v>
      </c>
      <c r="U49" s="62">
        <v>6</v>
      </c>
      <c r="V49" s="66">
        <v>44908.288900462961</v>
      </c>
      <c r="W49" s="66" t="s">
        <v>443</v>
      </c>
      <c r="X49" s="91" t="s">
        <v>69</v>
      </c>
      <c r="Y49" s="92" t="s">
        <v>71</v>
      </c>
      <c r="Z49" s="92" t="s">
        <v>271</v>
      </c>
    </row>
    <row r="50" spans="1:26" ht="12.95" customHeight="1" x14ac:dyDescent="0.2">
      <c r="A50" s="60">
        <v>94</v>
      </c>
      <c r="B50" s="60" t="s">
        <v>598</v>
      </c>
      <c r="C50" s="61" t="s">
        <v>1165</v>
      </c>
      <c r="D50" s="62" t="s">
        <v>314</v>
      </c>
      <c r="E50" s="62" t="s">
        <v>600</v>
      </c>
      <c r="F50" s="160" t="s">
        <v>1029</v>
      </c>
      <c r="G50" s="160" t="s">
        <v>573</v>
      </c>
      <c r="H50" s="91" t="s">
        <v>573</v>
      </c>
      <c r="I50" s="60" t="s">
        <v>207</v>
      </c>
      <c r="J50" s="60" t="s">
        <v>563</v>
      </c>
      <c r="K50" s="60" t="s">
        <v>1044</v>
      </c>
      <c r="L50" s="60" t="s">
        <v>234</v>
      </c>
      <c r="M50" s="62" t="s">
        <v>253</v>
      </c>
      <c r="N50" s="62">
        <v>3</v>
      </c>
      <c r="O50" s="63">
        <v>3</v>
      </c>
      <c r="P50" s="64">
        <f t="shared" si="0"/>
        <v>100</v>
      </c>
      <c r="Q50" s="62">
        <v>0</v>
      </c>
      <c r="R50" s="63">
        <v>0</v>
      </c>
      <c r="S50" s="65" t="e">
        <f t="shared" si="1"/>
        <v>#DIV/0!</v>
      </c>
      <c r="T50" s="62" t="s">
        <v>277</v>
      </c>
      <c r="U50" s="62">
        <v>3</v>
      </c>
      <c r="V50" s="66">
        <v>44910.093414351853</v>
      </c>
      <c r="W50" s="66" t="s">
        <v>418</v>
      </c>
      <c r="X50" s="91" t="s">
        <v>277</v>
      </c>
      <c r="Y50" s="92" t="s">
        <v>271</v>
      </c>
      <c r="Z50" s="92" t="s">
        <v>271</v>
      </c>
    </row>
    <row r="51" spans="1:26" ht="12.95" customHeight="1" x14ac:dyDescent="0.2">
      <c r="A51" s="60">
        <v>95</v>
      </c>
      <c r="B51" s="60" t="s">
        <v>659</v>
      </c>
      <c r="C51" s="61" t="s">
        <v>1166</v>
      </c>
      <c r="D51" s="62" t="s">
        <v>314</v>
      </c>
      <c r="E51" s="62" t="s">
        <v>661</v>
      </c>
      <c r="F51" s="160" t="s">
        <v>1029</v>
      </c>
      <c r="G51" s="160" t="s">
        <v>573</v>
      </c>
      <c r="H51" s="91" t="s">
        <v>573</v>
      </c>
      <c r="I51" s="60" t="s">
        <v>207</v>
      </c>
      <c r="J51" s="60" t="s">
        <v>563</v>
      </c>
      <c r="K51" s="60" t="s">
        <v>1044</v>
      </c>
      <c r="L51" s="60" t="s">
        <v>234</v>
      </c>
      <c r="M51" s="62" t="s">
        <v>253</v>
      </c>
      <c r="N51" s="62">
        <v>3</v>
      </c>
      <c r="O51" s="63">
        <v>3</v>
      </c>
      <c r="P51" s="64">
        <f t="shared" si="0"/>
        <v>100</v>
      </c>
      <c r="Q51" s="62">
        <v>0</v>
      </c>
      <c r="R51" s="63">
        <v>0</v>
      </c>
      <c r="S51" s="65" t="e">
        <f t="shared" si="1"/>
        <v>#DIV/0!</v>
      </c>
      <c r="T51" s="62" t="s">
        <v>277</v>
      </c>
      <c r="U51" s="62">
        <v>3</v>
      </c>
      <c r="V51" s="66">
        <v>44910.096886574072</v>
      </c>
      <c r="W51" s="66" t="s">
        <v>443</v>
      </c>
      <c r="X51" s="91" t="s">
        <v>277</v>
      </c>
      <c r="Y51" s="92" t="s">
        <v>271</v>
      </c>
      <c r="Z51" s="92" t="s">
        <v>271</v>
      </c>
    </row>
    <row r="52" spans="1:26" ht="12.95" customHeight="1" x14ac:dyDescent="0.2">
      <c r="A52" s="60">
        <v>96</v>
      </c>
      <c r="B52" s="60" t="s">
        <v>675</v>
      </c>
      <c r="C52" s="61" t="s">
        <v>1167</v>
      </c>
      <c r="D52" s="62" t="s">
        <v>314</v>
      </c>
      <c r="E52" s="62" t="s">
        <v>677</v>
      </c>
      <c r="F52" s="160" t="s">
        <v>1029</v>
      </c>
      <c r="G52" s="160" t="s">
        <v>573</v>
      </c>
      <c r="H52" s="91" t="s">
        <v>573</v>
      </c>
      <c r="I52" s="60" t="s">
        <v>207</v>
      </c>
      <c r="J52" s="60" t="s">
        <v>563</v>
      </c>
      <c r="K52" s="60" t="s">
        <v>1044</v>
      </c>
      <c r="L52" s="60" t="s">
        <v>234</v>
      </c>
      <c r="M52" s="62" t="s">
        <v>253</v>
      </c>
      <c r="N52" s="62">
        <v>7</v>
      </c>
      <c r="O52" s="63">
        <v>7</v>
      </c>
      <c r="P52" s="64">
        <f t="shared" si="0"/>
        <v>100</v>
      </c>
      <c r="Q52" s="62">
        <v>0</v>
      </c>
      <c r="R52" s="63">
        <v>0</v>
      </c>
      <c r="S52" s="65" t="e">
        <f t="shared" si="1"/>
        <v>#DIV/0!</v>
      </c>
      <c r="T52" s="62" t="s">
        <v>277</v>
      </c>
      <c r="U52" s="62">
        <v>7</v>
      </c>
      <c r="V52" s="66">
        <v>44910.099178240744</v>
      </c>
      <c r="W52" s="66" t="s">
        <v>418</v>
      </c>
      <c r="X52" s="91" t="s">
        <v>277</v>
      </c>
      <c r="Y52" s="92" t="s">
        <v>271</v>
      </c>
      <c r="Z52" s="92" t="s">
        <v>271</v>
      </c>
    </row>
    <row r="53" spans="1:26" ht="12.95" customHeight="1" x14ac:dyDescent="0.2">
      <c r="A53" s="60">
        <v>97</v>
      </c>
      <c r="B53" s="60" t="s">
        <v>687</v>
      </c>
      <c r="C53" s="61" t="s">
        <v>1168</v>
      </c>
      <c r="D53" s="62" t="s">
        <v>314</v>
      </c>
      <c r="E53" s="62" t="s">
        <v>689</v>
      </c>
      <c r="F53" s="160" t="s">
        <v>1029</v>
      </c>
      <c r="G53" s="160" t="s">
        <v>573</v>
      </c>
      <c r="H53" s="91" t="s">
        <v>573</v>
      </c>
      <c r="I53" s="60" t="s">
        <v>207</v>
      </c>
      <c r="J53" s="60" t="s">
        <v>563</v>
      </c>
      <c r="K53" s="60" t="s">
        <v>1044</v>
      </c>
      <c r="L53" s="60" t="s">
        <v>234</v>
      </c>
      <c r="M53" s="62" t="s">
        <v>253</v>
      </c>
      <c r="N53" s="62">
        <v>7</v>
      </c>
      <c r="O53" s="63">
        <v>7</v>
      </c>
      <c r="P53" s="64">
        <f t="shared" si="0"/>
        <v>100</v>
      </c>
      <c r="Q53" s="62">
        <v>0</v>
      </c>
      <c r="R53" s="63">
        <v>0</v>
      </c>
      <c r="S53" s="65" t="e">
        <f t="shared" si="1"/>
        <v>#DIV/0!</v>
      </c>
      <c r="T53" s="62" t="s">
        <v>277</v>
      </c>
      <c r="U53" s="62">
        <v>7</v>
      </c>
      <c r="V53" s="66">
        <v>44910.10260416667</v>
      </c>
      <c r="W53" s="66" t="s">
        <v>418</v>
      </c>
      <c r="X53" s="91" t="s">
        <v>277</v>
      </c>
      <c r="Y53" s="92" t="s">
        <v>271</v>
      </c>
      <c r="Z53" s="92" t="s">
        <v>271</v>
      </c>
    </row>
    <row r="54" spans="1:26" ht="12.95" customHeight="1" x14ac:dyDescent="0.2">
      <c r="A54" s="60">
        <v>101</v>
      </c>
      <c r="B54" s="60" t="s">
        <v>662</v>
      </c>
      <c r="C54" s="61" t="s">
        <v>1169</v>
      </c>
      <c r="D54" s="62" t="s">
        <v>314</v>
      </c>
      <c r="E54" s="62" t="s">
        <v>664</v>
      </c>
      <c r="F54" s="160" t="s">
        <v>1029</v>
      </c>
      <c r="G54" s="160" t="s">
        <v>573</v>
      </c>
      <c r="H54" s="91" t="s">
        <v>573</v>
      </c>
      <c r="I54" s="60" t="s">
        <v>207</v>
      </c>
      <c r="J54" s="60" t="s">
        <v>563</v>
      </c>
      <c r="K54" s="60" t="s">
        <v>1044</v>
      </c>
      <c r="L54" s="60" t="s">
        <v>234</v>
      </c>
      <c r="M54" s="62" t="s">
        <v>253</v>
      </c>
      <c r="N54" s="62">
        <v>5</v>
      </c>
      <c r="O54" s="63">
        <v>5</v>
      </c>
      <c r="P54" s="64">
        <f t="shared" si="0"/>
        <v>100</v>
      </c>
      <c r="Q54" s="62">
        <v>0</v>
      </c>
      <c r="R54" s="63">
        <v>0</v>
      </c>
      <c r="S54" s="65" t="e">
        <f t="shared" si="1"/>
        <v>#DIV/0!</v>
      </c>
      <c r="T54" s="62" t="s">
        <v>277</v>
      </c>
      <c r="U54" s="62">
        <v>5</v>
      </c>
      <c r="V54" s="66">
        <v>44910.142222222225</v>
      </c>
      <c r="W54" s="66" t="s">
        <v>418</v>
      </c>
      <c r="X54" s="91" t="s">
        <v>277</v>
      </c>
      <c r="Y54" s="92" t="s">
        <v>271</v>
      </c>
      <c r="Z54" s="92" t="s">
        <v>271</v>
      </c>
    </row>
    <row r="55" spans="1:26" ht="12.95" customHeight="1" x14ac:dyDescent="0.2">
      <c r="A55" s="60">
        <v>102</v>
      </c>
      <c r="B55" s="60" t="s">
        <v>643</v>
      </c>
      <c r="C55" s="61" t="s">
        <v>1170</v>
      </c>
      <c r="D55" s="62" t="s">
        <v>314</v>
      </c>
      <c r="E55" s="62" t="s">
        <v>645</v>
      </c>
      <c r="F55" s="160" t="s">
        <v>1029</v>
      </c>
      <c r="G55" s="160" t="s">
        <v>573</v>
      </c>
      <c r="H55" s="91" t="s">
        <v>573</v>
      </c>
      <c r="I55" s="60" t="s">
        <v>207</v>
      </c>
      <c r="J55" s="60" t="s">
        <v>563</v>
      </c>
      <c r="K55" s="60" t="s">
        <v>1044</v>
      </c>
      <c r="L55" s="60" t="s">
        <v>234</v>
      </c>
      <c r="M55" s="62" t="s">
        <v>253</v>
      </c>
      <c r="N55" s="62">
        <v>3</v>
      </c>
      <c r="O55" s="63">
        <v>3</v>
      </c>
      <c r="P55" s="64">
        <f t="shared" si="0"/>
        <v>100</v>
      </c>
      <c r="Q55" s="62">
        <v>0</v>
      </c>
      <c r="R55" s="63">
        <v>0</v>
      </c>
      <c r="S55" s="65" t="e">
        <f t="shared" si="1"/>
        <v>#DIV/0!</v>
      </c>
      <c r="T55" s="62" t="s">
        <v>277</v>
      </c>
      <c r="U55" s="62">
        <v>4</v>
      </c>
      <c r="V55" s="66">
        <v>44910.151122685187</v>
      </c>
      <c r="W55" s="66" t="s">
        <v>418</v>
      </c>
      <c r="X55" s="91" t="s">
        <v>277</v>
      </c>
      <c r="Y55" s="92" t="s">
        <v>271</v>
      </c>
      <c r="Z55" s="92" t="s">
        <v>271</v>
      </c>
    </row>
    <row r="56" spans="1:26" ht="12.95" customHeight="1" x14ac:dyDescent="0.2">
      <c r="A56" s="60">
        <v>104</v>
      </c>
      <c r="B56" s="60" t="s">
        <v>35</v>
      </c>
      <c r="C56" s="61" t="s">
        <v>1171</v>
      </c>
      <c r="D56" s="62" t="s">
        <v>314</v>
      </c>
      <c r="E56" s="62" t="s">
        <v>1172</v>
      </c>
      <c r="F56" s="160" t="s">
        <v>1029</v>
      </c>
      <c r="G56" s="160" t="s">
        <v>573</v>
      </c>
      <c r="H56" s="91" t="s">
        <v>573</v>
      </c>
      <c r="I56" s="60" t="s">
        <v>207</v>
      </c>
      <c r="J56" s="60" t="s">
        <v>563</v>
      </c>
      <c r="K56" s="60" t="s">
        <v>1044</v>
      </c>
      <c r="L56" s="60" t="s">
        <v>234</v>
      </c>
      <c r="M56" s="62" t="s">
        <v>253</v>
      </c>
      <c r="N56" s="62">
        <v>5</v>
      </c>
      <c r="O56" s="63">
        <v>5</v>
      </c>
      <c r="P56" s="64">
        <f t="shared" si="0"/>
        <v>100</v>
      </c>
      <c r="Q56" s="62">
        <v>0</v>
      </c>
      <c r="R56" s="63">
        <v>0</v>
      </c>
      <c r="S56" s="65" t="e">
        <f t="shared" si="1"/>
        <v>#DIV/0!</v>
      </c>
      <c r="T56" s="62" t="s">
        <v>277</v>
      </c>
      <c r="U56" s="62">
        <v>5</v>
      </c>
      <c r="V56" s="66">
        <v>44910.188194444447</v>
      </c>
      <c r="W56" s="66" t="s">
        <v>418</v>
      </c>
      <c r="X56" s="91" t="s">
        <v>277</v>
      </c>
      <c r="Y56" s="92" t="s">
        <v>271</v>
      </c>
      <c r="Z56" s="92" t="s">
        <v>271</v>
      </c>
    </row>
    <row r="57" spans="1:26" ht="12.95" customHeight="1" x14ac:dyDescent="0.2">
      <c r="A57" s="60">
        <v>115</v>
      </c>
      <c r="B57" s="60" t="s">
        <v>1173</v>
      </c>
      <c r="C57" s="61" t="s">
        <v>1174</v>
      </c>
      <c r="D57" s="62" t="s">
        <v>270</v>
      </c>
      <c r="E57" s="62" t="s">
        <v>1175</v>
      </c>
      <c r="F57" s="160" t="s">
        <v>1028</v>
      </c>
      <c r="G57" s="160" t="s">
        <v>1425</v>
      </c>
      <c r="H57" s="91" t="s">
        <v>569</v>
      </c>
      <c r="I57" s="60" t="s">
        <v>207</v>
      </c>
      <c r="J57" s="60" t="s">
        <v>563</v>
      </c>
      <c r="K57" s="60" t="s">
        <v>1044</v>
      </c>
      <c r="L57" s="60" t="s">
        <v>234</v>
      </c>
      <c r="M57" s="62" t="s">
        <v>253</v>
      </c>
      <c r="N57" s="62">
        <v>3</v>
      </c>
      <c r="O57" s="63">
        <v>3</v>
      </c>
      <c r="P57" s="64">
        <f t="shared" si="0"/>
        <v>100</v>
      </c>
      <c r="Q57" s="62">
        <v>0</v>
      </c>
      <c r="R57" s="63">
        <v>0</v>
      </c>
      <c r="S57" s="65" t="e">
        <f t="shared" si="1"/>
        <v>#DIV/0!</v>
      </c>
      <c r="T57" s="62" t="s">
        <v>277</v>
      </c>
      <c r="U57" s="62">
        <v>5</v>
      </c>
      <c r="V57" s="66">
        <v>44910.34480324074</v>
      </c>
      <c r="W57" s="66" t="s">
        <v>418</v>
      </c>
      <c r="X57" s="91" t="s">
        <v>277</v>
      </c>
      <c r="Y57" s="92" t="s">
        <v>271</v>
      </c>
      <c r="Z57" s="92" t="s">
        <v>271</v>
      </c>
    </row>
    <row r="58" spans="1:26" ht="12.95" customHeight="1" x14ac:dyDescent="0.2">
      <c r="A58" s="60">
        <v>116</v>
      </c>
      <c r="B58" s="60" t="s">
        <v>1176</v>
      </c>
      <c r="C58" s="61" t="s">
        <v>1177</v>
      </c>
      <c r="D58" s="62" t="s">
        <v>270</v>
      </c>
      <c r="E58" s="62" t="s">
        <v>635</v>
      </c>
      <c r="F58" s="160" t="s">
        <v>1028</v>
      </c>
      <c r="G58" s="160" t="s">
        <v>1425</v>
      </c>
      <c r="H58" s="91" t="s">
        <v>569</v>
      </c>
      <c r="I58" s="60" t="s">
        <v>207</v>
      </c>
      <c r="J58" s="60" t="s">
        <v>563</v>
      </c>
      <c r="K58" s="60" t="s">
        <v>1044</v>
      </c>
      <c r="L58" s="60" t="s">
        <v>234</v>
      </c>
      <c r="M58" s="62" t="s">
        <v>253</v>
      </c>
      <c r="N58" s="62">
        <v>2</v>
      </c>
      <c r="O58" s="63">
        <v>2</v>
      </c>
      <c r="P58" s="64">
        <f t="shared" si="0"/>
        <v>100</v>
      </c>
      <c r="Q58" s="62">
        <v>0</v>
      </c>
      <c r="R58" s="63">
        <v>0</v>
      </c>
      <c r="S58" s="65" t="e">
        <f t="shared" si="1"/>
        <v>#DIV/0!</v>
      </c>
      <c r="T58" s="62" t="s">
        <v>277</v>
      </c>
      <c r="U58" s="62">
        <v>3</v>
      </c>
      <c r="V58" s="66">
        <v>44910.347569444442</v>
      </c>
      <c r="W58" s="66" t="s">
        <v>418</v>
      </c>
      <c r="X58" s="91" t="s">
        <v>277</v>
      </c>
      <c r="Y58" s="92" t="s">
        <v>271</v>
      </c>
      <c r="Z58" s="92" t="s">
        <v>271</v>
      </c>
    </row>
    <row r="59" spans="1:26" ht="12.95" customHeight="1" x14ac:dyDescent="0.2">
      <c r="A59" s="60">
        <v>118</v>
      </c>
      <c r="B59" s="60" t="s">
        <v>566</v>
      </c>
      <c r="C59" s="61" t="s">
        <v>1178</v>
      </c>
      <c r="D59" s="62" t="s">
        <v>270</v>
      </c>
      <c r="E59" s="62" t="s">
        <v>568</v>
      </c>
      <c r="F59" s="160" t="s">
        <v>1028</v>
      </c>
      <c r="G59" s="160" t="s">
        <v>1425</v>
      </c>
      <c r="H59" s="91" t="s">
        <v>569</v>
      </c>
      <c r="I59" s="60" t="s">
        <v>207</v>
      </c>
      <c r="J59" s="60" t="s">
        <v>563</v>
      </c>
      <c r="K59" s="60" t="s">
        <v>1044</v>
      </c>
      <c r="L59" s="60" t="s">
        <v>234</v>
      </c>
      <c r="M59" s="62" t="s">
        <v>253</v>
      </c>
      <c r="N59" s="62">
        <v>6</v>
      </c>
      <c r="O59" s="63">
        <v>6</v>
      </c>
      <c r="P59" s="64">
        <f t="shared" si="0"/>
        <v>100</v>
      </c>
      <c r="Q59" s="62">
        <v>0</v>
      </c>
      <c r="R59" s="63">
        <v>0</v>
      </c>
      <c r="S59" s="65" t="e">
        <f t="shared" si="1"/>
        <v>#DIV/0!</v>
      </c>
      <c r="T59" s="62" t="s">
        <v>277</v>
      </c>
      <c r="U59" s="62">
        <v>7</v>
      </c>
      <c r="V59" s="66">
        <v>44910.348935185182</v>
      </c>
      <c r="W59" s="66" t="s">
        <v>418</v>
      </c>
      <c r="X59" s="91" t="s">
        <v>277</v>
      </c>
      <c r="Y59" s="92" t="s">
        <v>271</v>
      </c>
      <c r="Z59" s="92" t="s">
        <v>271</v>
      </c>
    </row>
    <row r="60" spans="1:26" ht="12.95" customHeight="1" x14ac:dyDescent="0.2">
      <c r="A60" s="60">
        <v>119</v>
      </c>
      <c r="B60" s="60" t="s">
        <v>696</v>
      </c>
      <c r="C60" s="61" t="s">
        <v>1179</v>
      </c>
      <c r="D60" s="62" t="s">
        <v>270</v>
      </c>
      <c r="E60" s="62" t="s">
        <v>698</v>
      </c>
      <c r="F60" s="160" t="s">
        <v>1028</v>
      </c>
      <c r="G60" s="160" t="s">
        <v>1425</v>
      </c>
      <c r="H60" s="91" t="s">
        <v>569</v>
      </c>
      <c r="I60" s="60" t="s">
        <v>207</v>
      </c>
      <c r="J60" s="60" t="s">
        <v>563</v>
      </c>
      <c r="K60" s="60" t="s">
        <v>1044</v>
      </c>
      <c r="L60" s="60" t="s">
        <v>234</v>
      </c>
      <c r="M60" s="62" t="s">
        <v>253</v>
      </c>
      <c r="N60" s="62">
        <v>6</v>
      </c>
      <c r="O60" s="63">
        <v>6</v>
      </c>
      <c r="P60" s="64">
        <f t="shared" si="0"/>
        <v>100</v>
      </c>
      <c r="Q60" s="62">
        <v>0</v>
      </c>
      <c r="R60" s="63">
        <v>0</v>
      </c>
      <c r="S60" s="65" t="e">
        <f t="shared" si="1"/>
        <v>#DIV/0!</v>
      </c>
      <c r="T60" s="62" t="s">
        <v>277</v>
      </c>
      <c r="U60" s="62">
        <v>7</v>
      </c>
      <c r="V60" s="66">
        <v>44910.35050925926</v>
      </c>
      <c r="W60" s="66" t="s">
        <v>418</v>
      </c>
      <c r="X60" s="91" t="s">
        <v>277</v>
      </c>
      <c r="Y60" s="92" t="s">
        <v>271</v>
      </c>
      <c r="Z60" s="92" t="s">
        <v>271</v>
      </c>
    </row>
    <row r="61" spans="1:26" ht="12.95" customHeight="1" x14ac:dyDescent="0.2">
      <c r="A61" s="60">
        <v>195</v>
      </c>
      <c r="B61" s="60" t="s">
        <v>1180</v>
      </c>
      <c r="C61" s="61" t="s">
        <v>1181</v>
      </c>
      <c r="D61" s="62" t="s">
        <v>314</v>
      </c>
      <c r="E61" s="62" t="s">
        <v>653</v>
      </c>
      <c r="F61" s="160" t="s">
        <v>1030</v>
      </c>
      <c r="G61" s="160" t="s">
        <v>581</v>
      </c>
      <c r="H61" s="91" t="s">
        <v>581</v>
      </c>
      <c r="I61" s="60" t="s">
        <v>207</v>
      </c>
      <c r="J61" s="60" t="s">
        <v>563</v>
      </c>
      <c r="K61" s="60" t="s">
        <v>1044</v>
      </c>
      <c r="L61" s="60" t="s">
        <v>234</v>
      </c>
      <c r="M61" s="62" t="s">
        <v>253</v>
      </c>
      <c r="N61" s="62">
        <v>11</v>
      </c>
      <c r="O61" s="63">
        <v>11</v>
      </c>
      <c r="P61" s="64">
        <f t="shared" si="0"/>
        <v>100</v>
      </c>
      <c r="Q61" s="62">
        <v>0</v>
      </c>
      <c r="R61" s="63">
        <v>0</v>
      </c>
      <c r="S61" s="65" t="e">
        <f t="shared" si="1"/>
        <v>#DIV/0!</v>
      </c>
      <c r="T61" s="62" t="s">
        <v>69</v>
      </c>
      <c r="U61" s="62">
        <v>12</v>
      </c>
      <c r="V61" s="66">
        <v>44933.163483796299</v>
      </c>
      <c r="W61" s="66" t="s">
        <v>418</v>
      </c>
      <c r="X61" s="91" t="s">
        <v>69</v>
      </c>
      <c r="Y61" s="92" t="s">
        <v>271</v>
      </c>
      <c r="Z61" s="92" t="s">
        <v>271</v>
      </c>
    </row>
    <row r="62" spans="1:26" ht="12.95" customHeight="1" x14ac:dyDescent="0.2">
      <c r="A62" s="60">
        <v>199</v>
      </c>
      <c r="B62" s="60" t="s">
        <v>656</v>
      </c>
      <c r="C62" s="61" t="s">
        <v>1182</v>
      </c>
      <c r="D62" s="62" t="s">
        <v>270</v>
      </c>
      <c r="E62" s="62" t="s">
        <v>69</v>
      </c>
      <c r="F62" s="160" t="s">
        <v>1030</v>
      </c>
      <c r="G62" s="160" t="s">
        <v>581</v>
      </c>
      <c r="H62" s="91" t="s">
        <v>581</v>
      </c>
      <c r="I62" s="60" t="s">
        <v>207</v>
      </c>
      <c r="J62" s="60" t="s">
        <v>563</v>
      </c>
      <c r="K62" s="60" t="s">
        <v>1044</v>
      </c>
      <c r="L62" s="60" t="s">
        <v>234</v>
      </c>
      <c r="M62" s="62" t="s">
        <v>253</v>
      </c>
      <c r="N62" s="62">
        <v>32</v>
      </c>
      <c r="O62" s="63">
        <v>32</v>
      </c>
      <c r="P62" s="64">
        <f t="shared" si="0"/>
        <v>100</v>
      </c>
      <c r="Q62" s="62">
        <v>0</v>
      </c>
      <c r="R62" s="63">
        <v>0</v>
      </c>
      <c r="S62" s="65" t="e">
        <f t="shared" si="1"/>
        <v>#DIV/0!</v>
      </c>
      <c r="T62" s="62" t="s">
        <v>277</v>
      </c>
      <c r="U62" s="62">
        <v>40</v>
      </c>
      <c r="V62" s="66">
        <v>44936.306527777779</v>
      </c>
      <c r="W62" s="66" t="s">
        <v>1078</v>
      </c>
      <c r="X62" s="91" t="s">
        <v>277</v>
      </c>
      <c r="Y62" s="92" t="s">
        <v>271</v>
      </c>
      <c r="Z62" s="92" t="s">
        <v>271</v>
      </c>
    </row>
    <row r="63" spans="1:26" ht="12.95" customHeight="1" x14ac:dyDescent="0.2">
      <c r="A63" s="60">
        <v>201</v>
      </c>
      <c r="B63" s="60" t="s">
        <v>620</v>
      </c>
      <c r="C63" s="61" t="s">
        <v>1183</v>
      </c>
      <c r="D63" s="62" t="s">
        <v>270</v>
      </c>
      <c r="E63" s="62" t="s">
        <v>69</v>
      </c>
      <c r="F63" s="160" t="s">
        <v>1030</v>
      </c>
      <c r="G63" s="160" t="s">
        <v>581</v>
      </c>
      <c r="H63" s="91" t="s">
        <v>581</v>
      </c>
      <c r="I63" s="60" t="s">
        <v>207</v>
      </c>
      <c r="J63" s="60" t="s">
        <v>563</v>
      </c>
      <c r="K63" s="60" t="s">
        <v>1044</v>
      </c>
      <c r="L63" s="60" t="s">
        <v>234</v>
      </c>
      <c r="M63" s="62" t="s">
        <v>253</v>
      </c>
      <c r="N63" s="62">
        <v>5</v>
      </c>
      <c r="O63" s="63">
        <v>5</v>
      </c>
      <c r="P63" s="64">
        <f t="shared" si="0"/>
        <v>100</v>
      </c>
      <c r="Q63" s="62">
        <v>2</v>
      </c>
      <c r="R63" s="63">
        <v>2</v>
      </c>
      <c r="S63" s="65">
        <f t="shared" si="1"/>
        <v>100</v>
      </c>
      <c r="T63" s="62" t="s">
        <v>277</v>
      </c>
      <c r="U63" s="62">
        <v>10</v>
      </c>
      <c r="V63" s="66">
        <v>44936.332349537035</v>
      </c>
      <c r="W63" s="66" t="s">
        <v>1078</v>
      </c>
      <c r="X63" s="91" t="s">
        <v>277</v>
      </c>
      <c r="Y63" s="92" t="s">
        <v>271</v>
      </c>
      <c r="Z63" s="92" t="s">
        <v>271</v>
      </c>
    </row>
    <row r="64" spans="1:26" ht="12.95" customHeight="1" x14ac:dyDescent="0.2">
      <c r="A64" s="60">
        <v>202</v>
      </c>
      <c r="B64" s="60" t="s">
        <v>707</v>
      </c>
      <c r="C64" s="61" t="s">
        <v>1184</v>
      </c>
      <c r="D64" s="62" t="s">
        <v>270</v>
      </c>
      <c r="E64" s="62" t="s">
        <v>69</v>
      </c>
      <c r="F64" s="160" t="s">
        <v>1030</v>
      </c>
      <c r="G64" s="160" t="s">
        <v>581</v>
      </c>
      <c r="H64" s="91" t="s">
        <v>581</v>
      </c>
      <c r="I64" s="60" t="s">
        <v>207</v>
      </c>
      <c r="J64" s="60" t="s">
        <v>563</v>
      </c>
      <c r="K64" s="60" t="s">
        <v>1044</v>
      </c>
      <c r="L64" s="60" t="s">
        <v>234</v>
      </c>
      <c r="M64" s="62" t="s">
        <v>253</v>
      </c>
      <c r="N64" s="62">
        <v>4</v>
      </c>
      <c r="O64" s="63">
        <v>4</v>
      </c>
      <c r="P64" s="64">
        <f t="shared" si="0"/>
        <v>100</v>
      </c>
      <c r="Q64" s="62">
        <v>4</v>
      </c>
      <c r="R64" s="63">
        <v>2</v>
      </c>
      <c r="S64" s="65">
        <f t="shared" si="1"/>
        <v>50</v>
      </c>
      <c r="T64" s="62" t="s">
        <v>277</v>
      </c>
      <c r="U64" s="62">
        <v>8</v>
      </c>
      <c r="V64" s="66">
        <v>44936.334490740737</v>
      </c>
      <c r="W64" s="66" t="s">
        <v>1078</v>
      </c>
      <c r="X64" s="91" t="s">
        <v>277</v>
      </c>
      <c r="Y64" s="92" t="s">
        <v>271</v>
      </c>
      <c r="Z64" s="92" t="s">
        <v>271</v>
      </c>
    </row>
    <row r="65" spans="1:26" ht="12.95" customHeight="1" x14ac:dyDescent="0.2">
      <c r="A65" s="60">
        <v>203</v>
      </c>
      <c r="B65" s="60" t="s">
        <v>578</v>
      </c>
      <c r="C65" s="61" t="s">
        <v>1185</v>
      </c>
      <c r="D65" s="62" t="s">
        <v>270</v>
      </c>
      <c r="E65" s="62" t="s">
        <v>69</v>
      </c>
      <c r="F65" s="160" t="s">
        <v>1030</v>
      </c>
      <c r="G65" s="160" t="s">
        <v>581</v>
      </c>
      <c r="H65" s="91" t="s">
        <v>581</v>
      </c>
      <c r="I65" s="60" t="s">
        <v>207</v>
      </c>
      <c r="J65" s="60" t="s">
        <v>563</v>
      </c>
      <c r="K65" s="60" t="s">
        <v>1044</v>
      </c>
      <c r="L65" s="60" t="s">
        <v>234</v>
      </c>
      <c r="M65" s="62" t="s">
        <v>253</v>
      </c>
      <c r="N65" s="62">
        <v>5</v>
      </c>
      <c r="O65" s="63">
        <v>5</v>
      </c>
      <c r="P65" s="64">
        <f t="shared" si="0"/>
        <v>100</v>
      </c>
      <c r="Q65" s="62">
        <v>0</v>
      </c>
      <c r="R65" s="63">
        <v>0</v>
      </c>
      <c r="S65" s="65" t="e">
        <f t="shared" si="1"/>
        <v>#DIV/0!</v>
      </c>
      <c r="T65" s="62" t="s">
        <v>277</v>
      </c>
      <c r="U65" s="62">
        <v>10</v>
      </c>
      <c r="V65" s="66">
        <v>44936.336759259262</v>
      </c>
      <c r="W65" s="66" t="s">
        <v>1078</v>
      </c>
      <c r="X65" s="91" t="s">
        <v>277</v>
      </c>
      <c r="Y65" s="92" t="s">
        <v>271</v>
      </c>
      <c r="Z65" s="92" t="s">
        <v>271</v>
      </c>
    </row>
    <row r="66" spans="1:26" ht="12.95" customHeight="1" x14ac:dyDescent="0.2">
      <c r="A66" s="60">
        <v>216</v>
      </c>
      <c r="B66" s="60" t="s">
        <v>582</v>
      </c>
      <c r="C66" s="61" t="s">
        <v>1186</v>
      </c>
      <c r="D66" s="62" t="s">
        <v>278</v>
      </c>
      <c r="E66" s="62" t="s">
        <v>584</v>
      </c>
      <c r="F66" s="160" t="s">
        <v>1028</v>
      </c>
      <c r="G66" s="160" t="s">
        <v>1425</v>
      </c>
      <c r="H66" s="91" t="s">
        <v>569</v>
      </c>
      <c r="I66" s="60" t="s">
        <v>207</v>
      </c>
      <c r="J66" s="60" t="s">
        <v>563</v>
      </c>
      <c r="K66" s="60" t="s">
        <v>1044</v>
      </c>
      <c r="L66" s="60" t="s">
        <v>234</v>
      </c>
      <c r="M66" s="62" t="s">
        <v>253</v>
      </c>
      <c r="N66" s="62">
        <v>44</v>
      </c>
      <c r="O66" s="63">
        <v>44</v>
      </c>
      <c r="P66" s="64">
        <f t="shared" ref="P66:P129" si="2">O66/N66*100</f>
        <v>100</v>
      </c>
      <c r="Q66" s="62">
        <v>1</v>
      </c>
      <c r="R66" s="63">
        <v>1</v>
      </c>
      <c r="S66" s="65">
        <f t="shared" ref="S66:S129" si="3">R66/Q66*100</f>
        <v>100</v>
      </c>
      <c r="T66" s="62" t="s">
        <v>277</v>
      </c>
      <c r="U66" s="62">
        <v>63</v>
      </c>
      <c r="V66" s="66">
        <v>44943.247465277775</v>
      </c>
      <c r="W66" s="66" t="s">
        <v>418</v>
      </c>
      <c r="X66" s="91" t="s">
        <v>277</v>
      </c>
      <c r="Y66" s="92" t="s">
        <v>271</v>
      </c>
      <c r="Z66" s="92" t="s">
        <v>379</v>
      </c>
    </row>
    <row r="67" spans="1:26" ht="12.95" customHeight="1" x14ac:dyDescent="0.2">
      <c r="A67" s="60">
        <v>219</v>
      </c>
      <c r="B67" s="60" t="s">
        <v>589</v>
      </c>
      <c r="C67" s="61" t="s">
        <v>1187</v>
      </c>
      <c r="D67" s="62" t="s">
        <v>278</v>
      </c>
      <c r="E67" s="62" t="s">
        <v>591</v>
      </c>
      <c r="F67" s="160" t="s">
        <v>1030</v>
      </c>
      <c r="G67" s="160" t="s">
        <v>581</v>
      </c>
      <c r="H67" s="91" t="s">
        <v>581</v>
      </c>
      <c r="I67" s="60" t="s">
        <v>207</v>
      </c>
      <c r="J67" s="60" t="s">
        <v>563</v>
      </c>
      <c r="K67" s="60" t="s">
        <v>1044</v>
      </c>
      <c r="L67" s="60" t="s">
        <v>234</v>
      </c>
      <c r="M67" s="62" t="s">
        <v>253</v>
      </c>
      <c r="N67" s="62">
        <v>53</v>
      </c>
      <c r="O67" s="63">
        <v>53</v>
      </c>
      <c r="P67" s="64">
        <f t="shared" si="2"/>
        <v>100</v>
      </c>
      <c r="Q67" s="62">
        <v>0</v>
      </c>
      <c r="R67" s="63">
        <v>0</v>
      </c>
      <c r="S67" s="65" t="e">
        <f t="shared" si="3"/>
        <v>#DIV/0!</v>
      </c>
      <c r="T67" s="62" t="s">
        <v>69</v>
      </c>
      <c r="U67" s="62">
        <v>60</v>
      </c>
      <c r="V67" s="66">
        <v>44945.296782407408</v>
      </c>
      <c r="W67" s="66" t="s">
        <v>393</v>
      </c>
      <c r="X67" s="91" t="s">
        <v>69</v>
      </c>
      <c r="Y67" s="92" t="s">
        <v>271</v>
      </c>
      <c r="Z67" s="92" t="s">
        <v>271</v>
      </c>
    </row>
    <row r="68" spans="1:26" ht="12.95" customHeight="1" x14ac:dyDescent="0.2">
      <c r="A68" s="60">
        <v>222</v>
      </c>
      <c r="B68" s="60" t="s">
        <v>1188</v>
      </c>
      <c r="C68" s="61" t="s">
        <v>1189</v>
      </c>
      <c r="D68" s="62" t="s">
        <v>270</v>
      </c>
      <c r="E68" s="62" t="s">
        <v>1190</v>
      </c>
      <c r="F68" s="160" t="s">
        <v>1029</v>
      </c>
      <c r="G68" s="160" t="s">
        <v>573</v>
      </c>
      <c r="H68" s="91" t="s">
        <v>573</v>
      </c>
      <c r="I68" s="60" t="s">
        <v>207</v>
      </c>
      <c r="J68" s="60" t="s">
        <v>563</v>
      </c>
      <c r="K68" s="60" t="s">
        <v>1044</v>
      </c>
      <c r="L68" s="60" t="s">
        <v>234</v>
      </c>
      <c r="M68" s="62" t="s">
        <v>253</v>
      </c>
      <c r="N68" s="62">
        <v>5</v>
      </c>
      <c r="O68" s="63">
        <v>5</v>
      </c>
      <c r="P68" s="64">
        <f t="shared" si="2"/>
        <v>100</v>
      </c>
      <c r="Q68" s="62">
        <v>0</v>
      </c>
      <c r="R68" s="63">
        <v>0</v>
      </c>
      <c r="S68" s="65" t="e">
        <f t="shared" si="3"/>
        <v>#DIV/0!</v>
      </c>
      <c r="T68" s="62" t="s">
        <v>69</v>
      </c>
      <c r="U68" s="62">
        <v>9</v>
      </c>
      <c r="V68" s="66">
        <v>44948.114074074074</v>
      </c>
      <c r="W68" s="66" t="s">
        <v>1079</v>
      </c>
      <c r="X68" s="91" t="s">
        <v>69</v>
      </c>
      <c r="Y68" s="92" t="s">
        <v>540</v>
      </c>
      <c r="Z68" s="92" t="s">
        <v>290</v>
      </c>
    </row>
    <row r="69" spans="1:26" ht="12.95" customHeight="1" x14ac:dyDescent="0.2">
      <c r="A69" s="60">
        <v>232</v>
      </c>
      <c r="B69" s="60" t="s">
        <v>559</v>
      </c>
      <c r="C69" s="61" t="s">
        <v>1191</v>
      </c>
      <c r="D69" s="62" t="s">
        <v>270</v>
      </c>
      <c r="E69" s="62" t="s">
        <v>561</v>
      </c>
      <c r="F69" s="160" t="s">
        <v>1027</v>
      </c>
      <c r="G69" s="160" t="s">
        <v>562</v>
      </c>
      <c r="H69" s="91" t="s">
        <v>562</v>
      </c>
      <c r="I69" s="60" t="s">
        <v>207</v>
      </c>
      <c r="J69" s="60" t="s">
        <v>563</v>
      </c>
      <c r="K69" s="60" t="s">
        <v>1044</v>
      </c>
      <c r="L69" s="60" t="s">
        <v>234</v>
      </c>
      <c r="M69" s="62" t="s">
        <v>253</v>
      </c>
      <c r="N69" s="62">
        <v>7</v>
      </c>
      <c r="O69" s="63">
        <v>7</v>
      </c>
      <c r="P69" s="64">
        <f t="shared" si="2"/>
        <v>100</v>
      </c>
      <c r="Q69" s="62">
        <v>0</v>
      </c>
      <c r="R69" s="63">
        <v>0</v>
      </c>
      <c r="S69" s="65" t="e">
        <f t="shared" si="3"/>
        <v>#DIV/0!</v>
      </c>
      <c r="T69" s="62" t="s">
        <v>277</v>
      </c>
      <c r="U69" s="62">
        <v>8</v>
      </c>
      <c r="V69" s="66">
        <v>44964.168483796297</v>
      </c>
      <c r="W69" s="66" t="s">
        <v>393</v>
      </c>
      <c r="X69" s="91" t="s">
        <v>277</v>
      </c>
      <c r="Y69" s="92" t="s">
        <v>271</v>
      </c>
      <c r="Z69" s="92" t="s">
        <v>271</v>
      </c>
    </row>
    <row r="70" spans="1:26" ht="12.95" customHeight="1" x14ac:dyDescent="0.2">
      <c r="A70" s="60">
        <v>217</v>
      </c>
      <c r="B70" s="60" t="s">
        <v>1192</v>
      </c>
      <c r="C70" s="61" t="s">
        <v>1193</v>
      </c>
      <c r="D70" s="62" t="s">
        <v>278</v>
      </c>
      <c r="E70" s="62" t="s">
        <v>650</v>
      </c>
      <c r="F70" s="160" t="s">
        <v>1027</v>
      </c>
      <c r="G70" s="160" t="s">
        <v>562</v>
      </c>
      <c r="H70" s="91" t="s">
        <v>562</v>
      </c>
      <c r="I70" s="60" t="s">
        <v>207</v>
      </c>
      <c r="J70" s="60" t="s">
        <v>563</v>
      </c>
      <c r="K70" s="60" t="s">
        <v>1044</v>
      </c>
      <c r="L70" s="60" t="s">
        <v>234</v>
      </c>
      <c r="M70" s="62" t="s">
        <v>253</v>
      </c>
      <c r="N70" s="62">
        <v>67</v>
      </c>
      <c r="O70" s="63">
        <v>64</v>
      </c>
      <c r="P70" s="64">
        <f t="shared" si="2"/>
        <v>95.522388059701484</v>
      </c>
      <c r="Q70" s="62">
        <v>18</v>
      </c>
      <c r="R70" s="63">
        <v>13</v>
      </c>
      <c r="S70" s="65">
        <f t="shared" si="3"/>
        <v>72.222222222222214</v>
      </c>
      <c r="T70" s="62" t="s">
        <v>277</v>
      </c>
      <c r="U70" s="62">
        <v>102</v>
      </c>
      <c r="V70" s="66">
        <v>44944.383113425924</v>
      </c>
      <c r="W70" s="66" t="s">
        <v>418</v>
      </c>
      <c r="X70" s="91" t="s">
        <v>277</v>
      </c>
      <c r="Y70" s="92" t="s">
        <v>271</v>
      </c>
      <c r="Z70" s="92" t="s">
        <v>1459</v>
      </c>
    </row>
    <row r="71" spans="1:26" ht="12.95" customHeight="1" x14ac:dyDescent="0.2">
      <c r="A71" s="60">
        <v>221</v>
      </c>
      <c r="B71" s="60" t="s">
        <v>611</v>
      </c>
      <c r="C71" s="61" t="s">
        <v>1194</v>
      </c>
      <c r="D71" s="62" t="s">
        <v>278</v>
      </c>
      <c r="E71" s="62" t="s">
        <v>613</v>
      </c>
      <c r="F71" s="160" t="s">
        <v>1028</v>
      </c>
      <c r="G71" s="160" t="s">
        <v>1425</v>
      </c>
      <c r="H71" s="91" t="s">
        <v>642</v>
      </c>
      <c r="I71" s="60" t="s">
        <v>207</v>
      </c>
      <c r="J71" s="60" t="s">
        <v>563</v>
      </c>
      <c r="K71" s="60" t="s">
        <v>1044</v>
      </c>
      <c r="L71" s="60" t="s">
        <v>234</v>
      </c>
      <c r="M71" s="62" t="s">
        <v>253</v>
      </c>
      <c r="N71" s="62">
        <v>44</v>
      </c>
      <c r="O71" s="63">
        <v>42</v>
      </c>
      <c r="P71" s="64">
        <f t="shared" si="2"/>
        <v>95.454545454545453</v>
      </c>
      <c r="Q71" s="62">
        <v>10</v>
      </c>
      <c r="R71" s="63">
        <v>10</v>
      </c>
      <c r="S71" s="65">
        <f t="shared" si="3"/>
        <v>100</v>
      </c>
      <c r="T71" s="62" t="s">
        <v>313</v>
      </c>
      <c r="U71" s="62">
        <v>44</v>
      </c>
      <c r="V71" s="66">
        <v>44946.360150462962</v>
      </c>
      <c r="W71" s="66" t="s">
        <v>393</v>
      </c>
      <c r="X71" s="91" t="s">
        <v>313</v>
      </c>
      <c r="Y71" s="92" t="s">
        <v>271</v>
      </c>
      <c r="Z71" s="92" t="s">
        <v>271</v>
      </c>
    </row>
    <row r="72" spans="1:26" ht="12.95" customHeight="1" x14ac:dyDescent="0.2">
      <c r="A72" s="60">
        <v>220</v>
      </c>
      <c r="B72" s="60" t="s">
        <v>654</v>
      </c>
      <c r="C72" s="61" t="s">
        <v>1195</v>
      </c>
      <c r="D72" s="62" t="s">
        <v>270</v>
      </c>
      <c r="E72" s="62" t="s">
        <v>610</v>
      </c>
      <c r="F72" s="160" t="s">
        <v>1029</v>
      </c>
      <c r="G72" s="160" t="s">
        <v>573</v>
      </c>
      <c r="H72" s="91" t="s">
        <v>573</v>
      </c>
      <c r="I72" s="60" t="s">
        <v>207</v>
      </c>
      <c r="J72" s="60" t="s">
        <v>563</v>
      </c>
      <c r="K72" s="60" t="s">
        <v>1044</v>
      </c>
      <c r="L72" s="60" t="s">
        <v>234</v>
      </c>
      <c r="M72" s="62" t="s">
        <v>253</v>
      </c>
      <c r="N72" s="62">
        <v>20</v>
      </c>
      <c r="O72" s="63">
        <v>19</v>
      </c>
      <c r="P72" s="64">
        <f t="shared" si="2"/>
        <v>95</v>
      </c>
      <c r="Q72" s="62">
        <v>0</v>
      </c>
      <c r="R72" s="63">
        <v>0</v>
      </c>
      <c r="S72" s="65" t="e">
        <f t="shared" si="3"/>
        <v>#DIV/0!</v>
      </c>
      <c r="T72" s="62" t="s">
        <v>69</v>
      </c>
      <c r="U72" s="62">
        <v>20</v>
      </c>
      <c r="V72" s="66">
        <v>44946.163680555554</v>
      </c>
      <c r="W72" s="66" t="s">
        <v>418</v>
      </c>
      <c r="X72" s="91" t="s">
        <v>69</v>
      </c>
      <c r="Y72" s="92" t="s">
        <v>271</v>
      </c>
      <c r="Z72" s="92" t="s">
        <v>271</v>
      </c>
    </row>
    <row r="73" spans="1:26" ht="12.95" customHeight="1" x14ac:dyDescent="0.2">
      <c r="A73" s="60">
        <v>155</v>
      </c>
      <c r="B73" s="60" t="s">
        <v>592</v>
      </c>
      <c r="C73" s="61" t="s">
        <v>1196</v>
      </c>
      <c r="D73" s="62" t="s">
        <v>278</v>
      </c>
      <c r="E73" s="62" t="s">
        <v>1197</v>
      </c>
      <c r="F73" s="160" t="s">
        <v>1029</v>
      </c>
      <c r="G73" s="160" t="s">
        <v>573</v>
      </c>
      <c r="H73" s="91" t="s">
        <v>573</v>
      </c>
      <c r="I73" s="60" t="s">
        <v>207</v>
      </c>
      <c r="J73" s="60" t="s">
        <v>563</v>
      </c>
      <c r="K73" s="60" t="s">
        <v>1044</v>
      </c>
      <c r="L73" s="60" t="s">
        <v>234</v>
      </c>
      <c r="M73" s="62" t="s">
        <v>253</v>
      </c>
      <c r="N73" s="62">
        <v>67</v>
      </c>
      <c r="O73" s="63">
        <v>63</v>
      </c>
      <c r="P73" s="64">
        <f t="shared" si="2"/>
        <v>94.029850746268664</v>
      </c>
      <c r="Q73" s="62">
        <v>2</v>
      </c>
      <c r="R73" s="63">
        <v>2</v>
      </c>
      <c r="S73" s="65">
        <f t="shared" si="3"/>
        <v>100</v>
      </c>
      <c r="T73" s="62" t="s">
        <v>313</v>
      </c>
      <c r="U73" s="62">
        <v>67</v>
      </c>
      <c r="V73" s="66">
        <v>44907.3205787037</v>
      </c>
      <c r="W73" s="66" t="s">
        <v>1079</v>
      </c>
      <c r="X73" s="91" t="s">
        <v>313</v>
      </c>
      <c r="Y73" s="92" t="s">
        <v>74</v>
      </c>
      <c r="Z73" s="92" t="s">
        <v>1460</v>
      </c>
    </row>
    <row r="74" spans="1:26" ht="12.95" customHeight="1" x14ac:dyDescent="0.2">
      <c r="A74" s="60">
        <v>227</v>
      </c>
      <c r="B74" s="60" t="s">
        <v>699</v>
      </c>
      <c r="C74" s="61" t="s">
        <v>1198</v>
      </c>
      <c r="D74" s="62" t="s">
        <v>270</v>
      </c>
      <c r="E74" s="62" t="s">
        <v>633</v>
      </c>
      <c r="F74" s="160" t="s">
        <v>1027</v>
      </c>
      <c r="G74" s="160" t="s">
        <v>562</v>
      </c>
      <c r="H74" s="91" t="s">
        <v>562</v>
      </c>
      <c r="I74" s="60" t="s">
        <v>207</v>
      </c>
      <c r="J74" s="60" t="s">
        <v>563</v>
      </c>
      <c r="K74" s="60" t="s">
        <v>1044</v>
      </c>
      <c r="L74" s="60" t="s">
        <v>234</v>
      </c>
      <c r="M74" s="62" t="s">
        <v>253</v>
      </c>
      <c r="N74" s="62">
        <v>16</v>
      </c>
      <c r="O74" s="63">
        <v>15</v>
      </c>
      <c r="P74" s="64">
        <f t="shared" si="2"/>
        <v>93.75</v>
      </c>
      <c r="Q74" s="62">
        <v>0</v>
      </c>
      <c r="R74" s="63">
        <v>0</v>
      </c>
      <c r="S74" s="65" t="e">
        <f t="shared" si="3"/>
        <v>#DIV/0!</v>
      </c>
      <c r="T74" s="62" t="s">
        <v>69</v>
      </c>
      <c r="U74" s="62">
        <v>20</v>
      </c>
      <c r="V74" s="66">
        <v>44952.219872685186</v>
      </c>
      <c r="W74" s="66" t="s">
        <v>418</v>
      </c>
      <c r="X74" s="91" t="s">
        <v>69</v>
      </c>
      <c r="Y74" s="92" t="s">
        <v>71</v>
      </c>
      <c r="Z74" s="92" t="s">
        <v>71</v>
      </c>
    </row>
    <row r="75" spans="1:26" ht="12.95" customHeight="1" x14ac:dyDescent="0.2">
      <c r="A75" s="60">
        <v>200</v>
      </c>
      <c r="B75" s="60" t="s">
        <v>1199</v>
      </c>
      <c r="C75" s="61" t="s">
        <v>1200</v>
      </c>
      <c r="D75" s="62" t="s">
        <v>270</v>
      </c>
      <c r="E75" s="62" t="s">
        <v>69</v>
      </c>
      <c r="F75" s="160" t="s">
        <v>1030</v>
      </c>
      <c r="G75" s="160" t="s">
        <v>581</v>
      </c>
      <c r="H75" s="91" t="s">
        <v>581</v>
      </c>
      <c r="I75" s="60" t="s">
        <v>207</v>
      </c>
      <c r="J75" s="60" t="s">
        <v>563</v>
      </c>
      <c r="K75" s="60" t="s">
        <v>1044</v>
      </c>
      <c r="L75" s="60" t="s">
        <v>234</v>
      </c>
      <c r="M75" s="62" t="s">
        <v>253</v>
      </c>
      <c r="N75" s="62">
        <v>11</v>
      </c>
      <c r="O75" s="63">
        <v>10</v>
      </c>
      <c r="P75" s="64">
        <f t="shared" si="2"/>
        <v>90.909090909090907</v>
      </c>
      <c r="Q75" s="62">
        <v>0</v>
      </c>
      <c r="R75" s="63">
        <v>0</v>
      </c>
      <c r="S75" s="65" t="e">
        <f t="shared" si="3"/>
        <v>#DIV/0!</v>
      </c>
      <c r="T75" s="62" t="s">
        <v>277</v>
      </c>
      <c r="U75" s="62">
        <v>12</v>
      </c>
      <c r="V75" s="66">
        <v>44936.330590277779</v>
      </c>
      <c r="W75" s="66" t="s">
        <v>1078</v>
      </c>
      <c r="X75" s="91" t="s">
        <v>277</v>
      </c>
      <c r="Y75" s="92" t="s">
        <v>271</v>
      </c>
      <c r="Z75" s="92" t="s">
        <v>271</v>
      </c>
    </row>
    <row r="76" spans="1:26" ht="12.95" customHeight="1" x14ac:dyDescent="0.2">
      <c r="A76" s="60">
        <v>114</v>
      </c>
      <c r="B76" s="60" t="s">
        <v>626</v>
      </c>
      <c r="C76" s="61" t="s">
        <v>1201</v>
      </c>
      <c r="D76" s="62" t="s">
        <v>270</v>
      </c>
      <c r="E76" s="62" t="s">
        <v>625</v>
      </c>
      <c r="F76" s="160" t="s">
        <v>1028</v>
      </c>
      <c r="G76" s="160" t="s">
        <v>1425</v>
      </c>
      <c r="H76" s="91" t="s">
        <v>569</v>
      </c>
      <c r="I76" s="60" t="s">
        <v>207</v>
      </c>
      <c r="J76" s="60" t="s">
        <v>563</v>
      </c>
      <c r="K76" s="60" t="s">
        <v>1044</v>
      </c>
      <c r="L76" s="60" t="s">
        <v>234</v>
      </c>
      <c r="M76" s="62" t="s">
        <v>253</v>
      </c>
      <c r="N76" s="62">
        <v>15</v>
      </c>
      <c r="O76" s="63">
        <v>13</v>
      </c>
      <c r="P76" s="64">
        <f t="shared" si="2"/>
        <v>86.666666666666671</v>
      </c>
      <c r="Q76" s="62">
        <v>0</v>
      </c>
      <c r="R76" s="63">
        <v>0</v>
      </c>
      <c r="S76" s="65" t="e">
        <f t="shared" si="3"/>
        <v>#DIV/0!</v>
      </c>
      <c r="T76" s="62" t="s">
        <v>277</v>
      </c>
      <c r="U76" s="62">
        <v>18</v>
      </c>
      <c r="V76" s="66">
        <v>44910.342662037037</v>
      </c>
      <c r="W76" s="66" t="s">
        <v>418</v>
      </c>
      <c r="X76" s="91" t="s">
        <v>277</v>
      </c>
      <c r="Y76" s="92" t="s">
        <v>271</v>
      </c>
      <c r="Z76" s="92" t="s">
        <v>271</v>
      </c>
    </row>
    <row r="77" spans="1:26" ht="12.95" customHeight="1" x14ac:dyDescent="0.2">
      <c r="A77" s="60">
        <v>121</v>
      </c>
      <c r="B77" s="60" t="s">
        <v>623</v>
      </c>
      <c r="C77" s="61" t="s">
        <v>1202</v>
      </c>
      <c r="D77" s="62" t="s">
        <v>270</v>
      </c>
      <c r="E77" s="62" t="s">
        <v>625</v>
      </c>
      <c r="F77" s="160" t="s">
        <v>1028</v>
      </c>
      <c r="G77" s="160" t="s">
        <v>1425</v>
      </c>
      <c r="H77" s="91" t="s">
        <v>569</v>
      </c>
      <c r="I77" s="60" t="s">
        <v>207</v>
      </c>
      <c r="J77" s="60" t="s">
        <v>563</v>
      </c>
      <c r="K77" s="60" t="s">
        <v>1044</v>
      </c>
      <c r="L77" s="60" t="s">
        <v>234</v>
      </c>
      <c r="M77" s="62" t="s">
        <v>253</v>
      </c>
      <c r="N77" s="62">
        <v>7</v>
      </c>
      <c r="O77" s="63">
        <v>6</v>
      </c>
      <c r="P77" s="64">
        <f t="shared" si="2"/>
        <v>85.714285714285708</v>
      </c>
      <c r="Q77" s="62">
        <v>0</v>
      </c>
      <c r="R77" s="63">
        <v>0</v>
      </c>
      <c r="S77" s="65" t="e">
        <f t="shared" si="3"/>
        <v>#DIV/0!</v>
      </c>
      <c r="T77" s="62" t="s">
        <v>277</v>
      </c>
      <c r="U77" s="62">
        <v>8</v>
      </c>
      <c r="V77" s="66">
        <v>44910.353645833333</v>
      </c>
      <c r="W77" s="66" t="s">
        <v>418</v>
      </c>
      <c r="X77" s="91" t="s">
        <v>277</v>
      </c>
      <c r="Y77" s="92" t="s">
        <v>271</v>
      </c>
      <c r="Z77" s="92" t="s">
        <v>271</v>
      </c>
    </row>
    <row r="78" spans="1:26" ht="12.95" customHeight="1" x14ac:dyDescent="0.2">
      <c r="A78" s="60">
        <v>120</v>
      </c>
      <c r="B78" s="60" t="s">
        <v>665</v>
      </c>
      <c r="C78" s="61" t="s">
        <v>1203</v>
      </c>
      <c r="D78" s="62" t="s">
        <v>270</v>
      </c>
      <c r="E78" s="62" t="s">
        <v>667</v>
      </c>
      <c r="F78" s="160" t="s">
        <v>1028</v>
      </c>
      <c r="G78" s="160" t="s">
        <v>1425</v>
      </c>
      <c r="H78" s="91" t="s">
        <v>569</v>
      </c>
      <c r="I78" s="60" t="s">
        <v>207</v>
      </c>
      <c r="J78" s="60" t="s">
        <v>563</v>
      </c>
      <c r="K78" s="60" t="s">
        <v>1044</v>
      </c>
      <c r="L78" s="60" t="s">
        <v>234</v>
      </c>
      <c r="M78" s="62" t="s">
        <v>253</v>
      </c>
      <c r="N78" s="62">
        <v>6</v>
      </c>
      <c r="O78" s="63">
        <v>5</v>
      </c>
      <c r="P78" s="64">
        <f t="shared" si="2"/>
        <v>83.333333333333343</v>
      </c>
      <c r="Q78" s="62">
        <v>0</v>
      </c>
      <c r="R78" s="63">
        <v>0</v>
      </c>
      <c r="S78" s="65" t="e">
        <f t="shared" si="3"/>
        <v>#DIV/0!</v>
      </c>
      <c r="T78" s="62" t="s">
        <v>277</v>
      </c>
      <c r="U78" s="62">
        <v>6</v>
      </c>
      <c r="V78" s="66">
        <v>44910.351817129631</v>
      </c>
      <c r="W78" s="66" t="s">
        <v>418</v>
      </c>
      <c r="X78" s="91" t="s">
        <v>277</v>
      </c>
      <c r="Y78" s="92" t="s">
        <v>271</v>
      </c>
      <c r="Z78" s="92" t="s">
        <v>271</v>
      </c>
    </row>
    <row r="79" spans="1:26" ht="12.95" customHeight="1" x14ac:dyDescent="0.2">
      <c r="A79" s="60">
        <v>90</v>
      </c>
      <c r="B79" s="60" t="s">
        <v>603</v>
      </c>
      <c r="C79" s="61" t="s">
        <v>1204</v>
      </c>
      <c r="D79" s="62" t="s">
        <v>278</v>
      </c>
      <c r="E79" s="62" t="s">
        <v>605</v>
      </c>
      <c r="F79" s="160" t="s">
        <v>1030</v>
      </c>
      <c r="G79" s="160" t="s">
        <v>581</v>
      </c>
      <c r="H79" s="91" t="s">
        <v>581</v>
      </c>
      <c r="I79" s="60" t="s">
        <v>207</v>
      </c>
      <c r="J79" s="60" t="s">
        <v>563</v>
      </c>
      <c r="K79" s="60" t="s">
        <v>1044</v>
      </c>
      <c r="L79" s="60" t="s">
        <v>234</v>
      </c>
      <c r="M79" s="62" t="s">
        <v>253</v>
      </c>
      <c r="N79" s="62">
        <v>11</v>
      </c>
      <c r="O79" s="63">
        <v>9</v>
      </c>
      <c r="P79" s="64">
        <f t="shared" si="2"/>
        <v>81.818181818181827</v>
      </c>
      <c r="Q79" s="62">
        <v>7</v>
      </c>
      <c r="R79" s="63">
        <v>5</v>
      </c>
      <c r="S79" s="65">
        <f t="shared" si="3"/>
        <v>71.428571428571431</v>
      </c>
      <c r="T79" s="62" t="s">
        <v>277</v>
      </c>
      <c r="U79" s="62">
        <v>30</v>
      </c>
      <c r="V79" s="66">
        <v>44909.373865740738</v>
      </c>
      <c r="W79" s="66">
        <v>44909</v>
      </c>
      <c r="X79" s="91" t="s">
        <v>277</v>
      </c>
      <c r="Y79" s="92" t="s">
        <v>271</v>
      </c>
      <c r="Z79" s="92" t="s">
        <v>1458</v>
      </c>
    </row>
    <row r="80" spans="1:26" ht="12.95" customHeight="1" x14ac:dyDescent="0.2">
      <c r="A80" s="60">
        <v>99</v>
      </c>
      <c r="B80" s="60" t="s">
        <v>683</v>
      </c>
      <c r="C80" s="61" t="s">
        <v>1205</v>
      </c>
      <c r="D80" s="62" t="s">
        <v>314</v>
      </c>
      <c r="E80" s="62" t="s">
        <v>685</v>
      </c>
      <c r="F80" s="160" t="s">
        <v>1029</v>
      </c>
      <c r="G80" s="160" t="s">
        <v>573</v>
      </c>
      <c r="H80" s="91" t="s">
        <v>573</v>
      </c>
      <c r="I80" s="60" t="s">
        <v>207</v>
      </c>
      <c r="J80" s="60" t="s">
        <v>563</v>
      </c>
      <c r="K80" s="60" t="s">
        <v>1044</v>
      </c>
      <c r="L80" s="60" t="s">
        <v>234</v>
      </c>
      <c r="M80" s="62" t="s">
        <v>253</v>
      </c>
      <c r="N80" s="62">
        <v>5</v>
      </c>
      <c r="O80" s="63">
        <v>4</v>
      </c>
      <c r="P80" s="64">
        <f t="shared" si="2"/>
        <v>80</v>
      </c>
      <c r="Q80" s="62">
        <v>0</v>
      </c>
      <c r="R80" s="63">
        <v>0</v>
      </c>
      <c r="S80" s="65" t="e">
        <f t="shared" si="3"/>
        <v>#DIV/0!</v>
      </c>
      <c r="T80" s="62" t="s">
        <v>277</v>
      </c>
      <c r="U80" s="62">
        <v>5</v>
      </c>
      <c r="V80" s="66">
        <v>44910.130069444444</v>
      </c>
      <c r="W80" s="66" t="s">
        <v>418</v>
      </c>
      <c r="X80" s="91" t="s">
        <v>277</v>
      </c>
      <c r="Y80" s="92" t="s">
        <v>271</v>
      </c>
      <c r="Z80" s="92" t="s">
        <v>271</v>
      </c>
    </row>
    <row r="81" spans="1:26" ht="12.95" customHeight="1" x14ac:dyDescent="0.2">
      <c r="A81" s="60">
        <v>231</v>
      </c>
      <c r="B81" s="60" t="s">
        <v>1206</v>
      </c>
      <c r="C81" s="61" t="s">
        <v>1207</v>
      </c>
      <c r="D81" s="62" t="s">
        <v>270</v>
      </c>
      <c r="E81" s="62" t="s">
        <v>69</v>
      </c>
      <c r="F81" s="160" t="s">
        <v>1027</v>
      </c>
      <c r="G81" s="160" t="s">
        <v>562</v>
      </c>
      <c r="H81" s="91" t="s">
        <v>562</v>
      </c>
      <c r="I81" s="60" t="s">
        <v>207</v>
      </c>
      <c r="J81" s="60" t="s">
        <v>563</v>
      </c>
      <c r="K81" s="60" t="s">
        <v>1044</v>
      </c>
      <c r="L81" s="60" t="s">
        <v>234</v>
      </c>
      <c r="M81" s="62" t="s">
        <v>253</v>
      </c>
      <c r="N81" s="62">
        <v>13</v>
      </c>
      <c r="O81" s="63">
        <v>10</v>
      </c>
      <c r="P81" s="64">
        <f t="shared" si="2"/>
        <v>76.923076923076934</v>
      </c>
      <c r="Q81" s="62">
        <v>0</v>
      </c>
      <c r="R81" s="63">
        <v>0</v>
      </c>
      <c r="S81" s="65" t="e">
        <f t="shared" si="3"/>
        <v>#DIV/0!</v>
      </c>
      <c r="T81" s="62" t="s">
        <v>277</v>
      </c>
      <c r="U81" s="62">
        <v>14</v>
      </c>
      <c r="V81" s="66">
        <v>44964.166018518517</v>
      </c>
      <c r="W81" s="66" t="s">
        <v>393</v>
      </c>
      <c r="X81" s="91" t="s">
        <v>277</v>
      </c>
      <c r="Y81" s="92" t="s">
        <v>271</v>
      </c>
      <c r="Z81" s="92" t="s">
        <v>271</v>
      </c>
    </row>
    <row r="82" spans="1:26" ht="12.95" customHeight="1" x14ac:dyDescent="0.2">
      <c r="A82" s="60">
        <v>103</v>
      </c>
      <c r="B82" s="60" t="s">
        <v>678</v>
      </c>
      <c r="C82" s="61" t="s">
        <v>1208</v>
      </c>
      <c r="D82" s="62" t="s">
        <v>314</v>
      </c>
      <c r="E82" s="62" t="s">
        <v>680</v>
      </c>
      <c r="F82" s="160" t="s">
        <v>1029</v>
      </c>
      <c r="G82" s="160" t="s">
        <v>573</v>
      </c>
      <c r="H82" s="91" t="s">
        <v>573</v>
      </c>
      <c r="I82" s="60" t="s">
        <v>207</v>
      </c>
      <c r="J82" s="60" t="s">
        <v>563</v>
      </c>
      <c r="K82" s="60" t="s">
        <v>1044</v>
      </c>
      <c r="L82" s="60" t="s">
        <v>234</v>
      </c>
      <c r="M82" s="62" t="s">
        <v>253</v>
      </c>
      <c r="N82" s="62">
        <v>5</v>
      </c>
      <c r="O82" s="63">
        <v>0</v>
      </c>
      <c r="P82" s="64">
        <f t="shared" si="2"/>
        <v>0</v>
      </c>
      <c r="Q82" s="62">
        <v>0</v>
      </c>
      <c r="R82" s="63">
        <v>0</v>
      </c>
      <c r="S82" s="65" t="e">
        <f t="shared" si="3"/>
        <v>#DIV/0!</v>
      </c>
      <c r="T82" s="62" t="s">
        <v>277</v>
      </c>
      <c r="U82" s="62">
        <v>6</v>
      </c>
      <c r="V82" s="66">
        <v>44910.18241898148</v>
      </c>
      <c r="W82" s="66" t="s">
        <v>418</v>
      </c>
      <c r="X82" s="91" t="s">
        <v>277</v>
      </c>
      <c r="Y82" s="92" t="s">
        <v>271</v>
      </c>
      <c r="Z82" s="92" t="s">
        <v>271</v>
      </c>
    </row>
    <row r="83" spans="1:26" ht="12.95" customHeight="1" x14ac:dyDescent="0.2">
      <c r="A83" s="60">
        <v>193</v>
      </c>
      <c r="B83" s="60" t="s">
        <v>1209</v>
      </c>
      <c r="C83" s="61" t="s">
        <v>728</v>
      </c>
      <c r="D83" s="62" t="s">
        <v>278</v>
      </c>
      <c r="E83" s="62" t="s">
        <v>729</v>
      </c>
      <c r="F83" s="160" t="s">
        <v>1032</v>
      </c>
      <c r="G83" s="160" t="s">
        <v>730</v>
      </c>
      <c r="H83" s="91" t="s">
        <v>730</v>
      </c>
      <c r="I83" s="60" t="s">
        <v>202</v>
      </c>
      <c r="J83" s="60" t="s">
        <v>727</v>
      </c>
      <c r="K83" s="60" t="s">
        <v>1044</v>
      </c>
      <c r="L83" s="60" t="s">
        <v>234</v>
      </c>
      <c r="M83" s="62" t="s">
        <v>254</v>
      </c>
      <c r="N83" s="62">
        <v>0</v>
      </c>
      <c r="O83" s="63">
        <v>0</v>
      </c>
      <c r="P83" s="64" t="e">
        <f t="shared" si="2"/>
        <v>#DIV/0!</v>
      </c>
      <c r="Q83" s="62">
        <v>11</v>
      </c>
      <c r="R83" s="63">
        <v>11</v>
      </c>
      <c r="S83" s="65">
        <f t="shared" si="3"/>
        <v>100</v>
      </c>
      <c r="T83" s="62" t="s">
        <v>313</v>
      </c>
      <c r="U83" s="62">
        <v>17</v>
      </c>
      <c r="V83" s="66">
        <v>44932.506979166668</v>
      </c>
      <c r="W83" s="66" t="s">
        <v>1078</v>
      </c>
      <c r="X83" s="91" t="s">
        <v>313</v>
      </c>
      <c r="Y83" s="92" t="s">
        <v>271</v>
      </c>
      <c r="Z83" s="92" t="s">
        <v>1453</v>
      </c>
    </row>
    <row r="84" spans="1:26" ht="12.95" customHeight="1" x14ac:dyDescent="0.2">
      <c r="A84" s="60">
        <v>10</v>
      </c>
      <c r="B84" s="60" t="s">
        <v>1210</v>
      </c>
      <c r="C84" s="61" t="s">
        <v>1211</v>
      </c>
      <c r="D84" s="62" t="s">
        <v>270</v>
      </c>
      <c r="E84" s="62" t="s">
        <v>1212</v>
      </c>
      <c r="F84" s="160" t="s">
        <v>1032</v>
      </c>
      <c r="G84" s="160" t="s">
        <v>730</v>
      </c>
      <c r="H84" s="91" t="s">
        <v>730</v>
      </c>
      <c r="I84" s="60" t="s">
        <v>202</v>
      </c>
      <c r="J84" s="60" t="s">
        <v>727</v>
      </c>
      <c r="K84" s="60" t="s">
        <v>1044</v>
      </c>
      <c r="L84" s="60" t="s">
        <v>234</v>
      </c>
      <c r="M84" s="62" t="s">
        <v>254</v>
      </c>
      <c r="N84" s="62">
        <v>11</v>
      </c>
      <c r="O84" s="63">
        <v>11</v>
      </c>
      <c r="P84" s="64">
        <f t="shared" si="2"/>
        <v>100</v>
      </c>
      <c r="Q84" s="62">
        <v>0</v>
      </c>
      <c r="R84" s="63">
        <v>0</v>
      </c>
      <c r="S84" s="65" t="e">
        <f t="shared" si="3"/>
        <v>#DIV/0!</v>
      </c>
      <c r="T84" s="62" t="s">
        <v>277</v>
      </c>
      <c r="U84" s="62">
        <v>13</v>
      </c>
      <c r="V84" s="66">
        <v>44905.221631944441</v>
      </c>
      <c r="W84" s="66" t="s">
        <v>1078</v>
      </c>
      <c r="X84" s="91" t="s">
        <v>277</v>
      </c>
      <c r="Y84" s="92" t="s">
        <v>271</v>
      </c>
      <c r="Z84" s="92" t="s">
        <v>271</v>
      </c>
    </row>
    <row r="85" spans="1:26" ht="12.95" customHeight="1" x14ac:dyDescent="0.2">
      <c r="A85" s="60">
        <v>66</v>
      </c>
      <c r="B85" s="60" t="s">
        <v>35</v>
      </c>
      <c r="C85" s="61" t="s">
        <v>1213</v>
      </c>
      <c r="D85" s="62" t="s">
        <v>314</v>
      </c>
      <c r="E85" s="62" t="s">
        <v>1214</v>
      </c>
      <c r="F85" s="160" t="s">
        <v>1031</v>
      </c>
      <c r="G85" s="160" t="s">
        <v>1426</v>
      </c>
      <c r="H85" s="91" t="s">
        <v>726</v>
      </c>
      <c r="I85" s="60" t="s">
        <v>202</v>
      </c>
      <c r="J85" s="60" t="s">
        <v>727</v>
      </c>
      <c r="K85" s="60" t="s">
        <v>1044</v>
      </c>
      <c r="L85" s="60" t="s">
        <v>234</v>
      </c>
      <c r="M85" s="62" t="s">
        <v>254</v>
      </c>
      <c r="N85" s="62">
        <v>5</v>
      </c>
      <c r="O85" s="63">
        <v>5</v>
      </c>
      <c r="P85" s="64">
        <f t="shared" si="2"/>
        <v>100</v>
      </c>
      <c r="Q85" s="62">
        <v>0</v>
      </c>
      <c r="R85" s="63">
        <v>0</v>
      </c>
      <c r="S85" s="65" t="e">
        <f t="shared" si="3"/>
        <v>#DIV/0!</v>
      </c>
      <c r="T85" s="62" t="s">
        <v>69</v>
      </c>
      <c r="U85" s="62">
        <v>5</v>
      </c>
      <c r="V85" s="66">
        <v>44908.7034375</v>
      </c>
      <c r="W85" s="66">
        <v>44909</v>
      </c>
      <c r="X85" s="91" t="s">
        <v>69</v>
      </c>
      <c r="Y85" s="92" t="s">
        <v>271</v>
      </c>
      <c r="Z85" s="92" t="s">
        <v>271</v>
      </c>
    </row>
    <row r="86" spans="1:26" ht="12.95" customHeight="1" x14ac:dyDescent="0.2">
      <c r="A86" s="60">
        <v>167</v>
      </c>
      <c r="B86" s="60" t="s">
        <v>740</v>
      </c>
      <c r="C86" s="61" t="s">
        <v>1215</v>
      </c>
      <c r="D86" s="62" t="s">
        <v>278</v>
      </c>
      <c r="E86" s="62" t="s">
        <v>1216</v>
      </c>
      <c r="F86" s="160" t="s">
        <v>1032</v>
      </c>
      <c r="G86" s="160" t="s">
        <v>730</v>
      </c>
      <c r="H86" s="91" t="s">
        <v>730</v>
      </c>
      <c r="I86" s="60" t="s">
        <v>202</v>
      </c>
      <c r="J86" s="60" t="s">
        <v>727</v>
      </c>
      <c r="K86" s="60" t="s">
        <v>1044</v>
      </c>
      <c r="L86" s="60" t="s">
        <v>234</v>
      </c>
      <c r="M86" s="62" t="s">
        <v>254</v>
      </c>
      <c r="N86" s="62">
        <v>79</v>
      </c>
      <c r="O86" s="63">
        <v>77</v>
      </c>
      <c r="P86" s="64">
        <f t="shared" si="2"/>
        <v>97.468354430379748</v>
      </c>
      <c r="Q86" s="62">
        <v>0</v>
      </c>
      <c r="R86" s="63">
        <v>0</v>
      </c>
      <c r="S86" s="65" t="e">
        <f t="shared" si="3"/>
        <v>#DIV/0!</v>
      </c>
      <c r="T86" s="62" t="s">
        <v>277</v>
      </c>
      <c r="U86" s="62">
        <v>92</v>
      </c>
      <c r="V86" s="66">
        <v>44916.233252314814</v>
      </c>
      <c r="W86" s="66" t="s">
        <v>393</v>
      </c>
      <c r="X86" s="91" t="s">
        <v>277</v>
      </c>
      <c r="Y86" s="92" t="s">
        <v>271</v>
      </c>
      <c r="Z86" s="92" t="s">
        <v>290</v>
      </c>
    </row>
    <row r="87" spans="1:26" ht="12.95" customHeight="1" x14ac:dyDescent="0.2">
      <c r="A87" s="60">
        <v>51</v>
      </c>
      <c r="B87" s="60" t="s">
        <v>748</v>
      </c>
      <c r="C87" s="61" t="s">
        <v>1217</v>
      </c>
      <c r="D87" s="62" t="s">
        <v>278</v>
      </c>
      <c r="E87" s="62" t="s">
        <v>750</v>
      </c>
      <c r="F87" s="160" t="s">
        <v>1031</v>
      </c>
      <c r="G87" s="160" t="s">
        <v>1426</v>
      </c>
      <c r="H87" s="91" t="s">
        <v>726</v>
      </c>
      <c r="I87" s="60" t="s">
        <v>202</v>
      </c>
      <c r="J87" s="60" t="s">
        <v>727</v>
      </c>
      <c r="K87" s="60" t="s">
        <v>1044</v>
      </c>
      <c r="L87" s="60" t="s">
        <v>234</v>
      </c>
      <c r="M87" s="62" t="s">
        <v>254</v>
      </c>
      <c r="N87" s="62">
        <v>38</v>
      </c>
      <c r="O87" s="63">
        <v>34</v>
      </c>
      <c r="P87" s="64">
        <f t="shared" si="2"/>
        <v>89.473684210526315</v>
      </c>
      <c r="Q87" s="62">
        <v>0</v>
      </c>
      <c r="R87" s="63">
        <v>0</v>
      </c>
      <c r="S87" s="65" t="e">
        <f t="shared" si="3"/>
        <v>#DIV/0!</v>
      </c>
      <c r="T87" s="62" t="s">
        <v>277</v>
      </c>
      <c r="U87" s="62">
        <v>46</v>
      </c>
      <c r="V87" s="66">
        <v>44908.205810185187</v>
      </c>
      <c r="W87" s="66" t="s">
        <v>1079</v>
      </c>
      <c r="X87" s="91" t="s">
        <v>277</v>
      </c>
      <c r="Y87" s="92" t="s">
        <v>271</v>
      </c>
      <c r="Z87" s="92" t="s">
        <v>290</v>
      </c>
    </row>
    <row r="88" spans="1:26" ht="12.95" customHeight="1" x14ac:dyDescent="0.2">
      <c r="A88" s="60">
        <v>62</v>
      </c>
      <c r="B88" s="60" t="s">
        <v>1218</v>
      </c>
      <c r="C88" s="61" t="s">
        <v>1219</v>
      </c>
      <c r="D88" s="62" t="s">
        <v>270</v>
      </c>
      <c r="E88" s="62" t="s">
        <v>732</v>
      </c>
      <c r="F88" s="160" t="s">
        <v>1031</v>
      </c>
      <c r="G88" s="160" t="s">
        <v>1426</v>
      </c>
      <c r="H88" s="91" t="s">
        <v>726</v>
      </c>
      <c r="I88" s="60" t="s">
        <v>202</v>
      </c>
      <c r="J88" s="60" t="s">
        <v>727</v>
      </c>
      <c r="K88" s="60" t="s">
        <v>1044</v>
      </c>
      <c r="L88" s="60" t="s">
        <v>234</v>
      </c>
      <c r="M88" s="62" t="s">
        <v>254</v>
      </c>
      <c r="N88" s="62">
        <v>7</v>
      </c>
      <c r="O88" s="63">
        <v>6</v>
      </c>
      <c r="P88" s="64">
        <f t="shared" si="2"/>
        <v>85.714285714285708</v>
      </c>
      <c r="Q88" s="62">
        <v>2</v>
      </c>
      <c r="R88" s="63">
        <v>2</v>
      </c>
      <c r="S88" s="65">
        <f t="shared" si="3"/>
        <v>100</v>
      </c>
      <c r="T88" s="62" t="s">
        <v>277</v>
      </c>
      <c r="U88" s="62">
        <v>15</v>
      </c>
      <c r="V88" s="66">
        <v>44908.380879629629</v>
      </c>
      <c r="W88" s="66" t="s">
        <v>1079</v>
      </c>
      <c r="X88" s="91" t="s">
        <v>277</v>
      </c>
      <c r="Y88" s="92" t="s">
        <v>271</v>
      </c>
      <c r="Z88" s="92" t="s">
        <v>271</v>
      </c>
    </row>
    <row r="89" spans="1:26" ht="12.95" customHeight="1" x14ac:dyDescent="0.2">
      <c r="A89" s="60">
        <v>60</v>
      </c>
      <c r="B89" s="60" t="s">
        <v>1220</v>
      </c>
      <c r="C89" s="61" t="s">
        <v>1221</v>
      </c>
      <c r="D89" s="62" t="s">
        <v>270</v>
      </c>
      <c r="E89" s="62" t="s">
        <v>732</v>
      </c>
      <c r="F89" s="160" t="s">
        <v>1031</v>
      </c>
      <c r="G89" s="160" t="s">
        <v>1426</v>
      </c>
      <c r="H89" s="91" t="s">
        <v>726</v>
      </c>
      <c r="I89" s="60" t="s">
        <v>202</v>
      </c>
      <c r="J89" s="60" t="s">
        <v>727</v>
      </c>
      <c r="K89" s="60" t="s">
        <v>1044</v>
      </c>
      <c r="L89" s="60" t="s">
        <v>234</v>
      </c>
      <c r="M89" s="62" t="s">
        <v>254</v>
      </c>
      <c r="N89" s="62">
        <v>9</v>
      </c>
      <c r="O89" s="63">
        <v>7</v>
      </c>
      <c r="P89" s="64">
        <f t="shared" si="2"/>
        <v>77.777777777777786</v>
      </c>
      <c r="Q89" s="62">
        <v>0</v>
      </c>
      <c r="R89" s="63">
        <v>0</v>
      </c>
      <c r="S89" s="65" t="e">
        <f t="shared" si="3"/>
        <v>#DIV/0!</v>
      </c>
      <c r="T89" s="62" t="s">
        <v>277</v>
      </c>
      <c r="U89" s="62">
        <v>14</v>
      </c>
      <c r="V89" s="66">
        <v>44908.335370370369</v>
      </c>
      <c r="W89" s="66" t="s">
        <v>1079</v>
      </c>
      <c r="X89" s="91" t="s">
        <v>277</v>
      </c>
      <c r="Y89" s="92" t="s">
        <v>271</v>
      </c>
      <c r="Z89" s="92" t="s">
        <v>271</v>
      </c>
    </row>
    <row r="90" spans="1:26" ht="12.95" customHeight="1" x14ac:dyDescent="0.2">
      <c r="A90" s="60">
        <v>61</v>
      </c>
      <c r="B90" s="60" t="s">
        <v>1222</v>
      </c>
      <c r="C90" s="61" t="s">
        <v>1223</v>
      </c>
      <c r="D90" s="62" t="s">
        <v>270</v>
      </c>
      <c r="E90" s="62" t="s">
        <v>732</v>
      </c>
      <c r="F90" s="160" t="s">
        <v>1031</v>
      </c>
      <c r="G90" s="160" t="s">
        <v>1426</v>
      </c>
      <c r="H90" s="91" t="s">
        <v>726</v>
      </c>
      <c r="I90" s="60" t="s">
        <v>202</v>
      </c>
      <c r="J90" s="60" t="s">
        <v>727</v>
      </c>
      <c r="K90" s="60" t="s">
        <v>1044</v>
      </c>
      <c r="L90" s="60" t="s">
        <v>234</v>
      </c>
      <c r="M90" s="62" t="s">
        <v>254</v>
      </c>
      <c r="N90" s="62">
        <v>5</v>
      </c>
      <c r="O90" s="63">
        <v>3</v>
      </c>
      <c r="P90" s="64">
        <f t="shared" si="2"/>
        <v>60</v>
      </c>
      <c r="Q90" s="62">
        <v>6</v>
      </c>
      <c r="R90" s="63">
        <v>3</v>
      </c>
      <c r="S90" s="65">
        <f t="shared" si="3"/>
        <v>50</v>
      </c>
      <c r="T90" s="62" t="s">
        <v>277</v>
      </c>
      <c r="U90" s="62">
        <v>14</v>
      </c>
      <c r="V90" s="66">
        <v>44908.339780092596</v>
      </c>
      <c r="W90" s="66" t="s">
        <v>1078</v>
      </c>
      <c r="X90" s="91" t="s">
        <v>277</v>
      </c>
      <c r="Y90" s="92" t="s">
        <v>271</v>
      </c>
      <c r="Z90" s="92" t="s">
        <v>271</v>
      </c>
    </row>
    <row r="91" spans="1:26" ht="12.95" customHeight="1" x14ac:dyDescent="0.2">
      <c r="A91" s="60">
        <v>59</v>
      </c>
      <c r="B91" s="60" t="s">
        <v>734</v>
      </c>
      <c r="C91" s="61" t="s">
        <v>1224</v>
      </c>
      <c r="D91" s="62" t="s">
        <v>270</v>
      </c>
      <c r="E91" s="62" t="s">
        <v>736</v>
      </c>
      <c r="F91" s="160" t="s">
        <v>1031</v>
      </c>
      <c r="G91" s="160" t="s">
        <v>1426</v>
      </c>
      <c r="H91" s="91" t="s">
        <v>726</v>
      </c>
      <c r="I91" s="60" t="s">
        <v>202</v>
      </c>
      <c r="J91" s="60" t="s">
        <v>727</v>
      </c>
      <c r="K91" s="60" t="s">
        <v>1044</v>
      </c>
      <c r="L91" s="60" t="s">
        <v>234</v>
      </c>
      <c r="M91" s="62" t="s">
        <v>254</v>
      </c>
      <c r="N91" s="62">
        <v>12</v>
      </c>
      <c r="O91" s="63">
        <v>3</v>
      </c>
      <c r="P91" s="64">
        <f t="shared" si="2"/>
        <v>25</v>
      </c>
      <c r="Q91" s="62">
        <v>0</v>
      </c>
      <c r="R91" s="63">
        <v>0</v>
      </c>
      <c r="S91" s="65" t="e">
        <f t="shared" si="3"/>
        <v>#DIV/0!</v>
      </c>
      <c r="T91" s="62" t="s">
        <v>277</v>
      </c>
      <c r="U91" s="62">
        <v>12</v>
      </c>
      <c r="V91" s="66">
        <v>44908.33353009259</v>
      </c>
      <c r="W91" s="66" t="s">
        <v>1079</v>
      </c>
      <c r="X91" s="91" t="s">
        <v>277</v>
      </c>
      <c r="Y91" s="92" t="s">
        <v>271</v>
      </c>
      <c r="Z91" s="92" t="s">
        <v>271</v>
      </c>
    </row>
    <row r="92" spans="1:26" ht="12.95" customHeight="1" x14ac:dyDescent="0.2">
      <c r="A92" s="60">
        <v>57</v>
      </c>
      <c r="B92" s="60" t="s">
        <v>737</v>
      </c>
      <c r="C92" s="61" t="s">
        <v>1225</v>
      </c>
      <c r="D92" s="62" t="s">
        <v>270</v>
      </c>
      <c r="E92" s="62" t="s">
        <v>739</v>
      </c>
      <c r="F92" s="160" t="s">
        <v>1031</v>
      </c>
      <c r="G92" s="160" t="s">
        <v>1426</v>
      </c>
      <c r="H92" s="91" t="s">
        <v>726</v>
      </c>
      <c r="I92" s="60" t="s">
        <v>202</v>
      </c>
      <c r="J92" s="60" t="s">
        <v>727</v>
      </c>
      <c r="K92" s="60" t="s">
        <v>1044</v>
      </c>
      <c r="L92" s="60" t="s">
        <v>234</v>
      </c>
      <c r="M92" s="62" t="s">
        <v>254</v>
      </c>
      <c r="N92" s="62">
        <v>7</v>
      </c>
      <c r="O92" s="63">
        <v>1</v>
      </c>
      <c r="P92" s="64">
        <f t="shared" si="2"/>
        <v>14.285714285714285</v>
      </c>
      <c r="Q92" s="62">
        <v>0</v>
      </c>
      <c r="R92" s="63">
        <v>0</v>
      </c>
      <c r="S92" s="65" t="e">
        <f t="shared" si="3"/>
        <v>#DIV/0!</v>
      </c>
      <c r="T92" s="62" t="s">
        <v>277</v>
      </c>
      <c r="U92" s="62">
        <v>7</v>
      </c>
      <c r="V92" s="66">
        <v>44908.10974537037</v>
      </c>
      <c r="W92" s="66" t="s">
        <v>1078</v>
      </c>
      <c r="X92" s="91" t="s">
        <v>277</v>
      </c>
      <c r="Y92" s="92" t="s">
        <v>271</v>
      </c>
      <c r="Z92" s="92" t="s">
        <v>271</v>
      </c>
    </row>
    <row r="93" spans="1:26" ht="12.95" customHeight="1" x14ac:dyDescent="0.2">
      <c r="A93" s="60">
        <v>58</v>
      </c>
      <c r="B93" s="60" t="s">
        <v>723</v>
      </c>
      <c r="C93" s="61" t="s">
        <v>1226</v>
      </c>
      <c r="D93" s="62" t="s">
        <v>270</v>
      </c>
      <c r="E93" s="62" t="s">
        <v>725</v>
      </c>
      <c r="F93" s="160" t="s">
        <v>1031</v>
      </c>
      <c r="G93" s="160" t="s">
        <v>1426</v>
      </c>
      <c r="H93" s="91" t="s">
        <v>726</v>
      </c>
      <c r="I93" s="60" t="s">
        <v>202</v>
      </c>
      <c r="J93" s="60" t="s">
        <v>727</v>
      </c>
      <c r="K93" s="60" t="s">
        <v>1044</v>
      </c>
      <c r="L93" s="60" t="s">
        <v>234</v>
      </c>
      <c r="M93" s="62" t="s">
        <v>254</v>
      </c>
      <c r="N93" s="62">
        <v>2</v>
      </c>
      <c r="O93" s="63">
        <v>0</v>
      </c>
      <c r="P93" s="64">
        <f t="shared" si="2"/>
        <v>0</v>
      </c>
      <c r="Q93" s="62">
        <v>0</v>
      </c>
      <c r="R93" s="63">
        <v>0</v>
      </c>
      <c r="S93" s="65" t="e">
        <f t="shared" si="3"/>
        <v>#DIV/0!</v>
      </c>
      <c r="T93" s="62" t="s">
        <v>277</v>
      </c>
      <c r="U93" s="62">
        <v>4</v>
      </c>
      <c r="V93" s="66">
        <v>44908.331550925926</v>
      </c>
      <c r="W93" s="66" t="s">
        <v>1078</v>
      </c>
      <c r="X93" s="91" t="s">
        <v>277</v>
      </c>
      <c r="Y93" s="92" t="s">
        <v>271</v>
      </c>
      <c r="Z93" s="92" t="s">
        <v>271</v>
      </c>
    </row>
    <row r="94" spans="1:26" ht="12.95" customHeight="1" x14ac:dyDescent="0.2">
      <c r="A94" s="60">
        <v>73</v>
      </c>
      <c r="B94" s="60" t="s">
        <v>1227</v>
      </c>
      <c r="C94" s="61" t="s">
        <v>1228</v>
      </c>
      <c r="D94" s="62" t="s">
        <v>270</v>
      </c>
      <c r="E94" s="62" t="s">
        <v>1229</v>
      </c>
      <c r="F94" s="160" t="s">
        <v>1033</v>
      </c>
      <c r="G94" s="160" t="s">
        <v>1427</v>
      </c>
      <c r="H94" s="91" t="s">
        <v>1230</v>
      </c>
      <c r="I94" s="60" t="s">
        <v>202</v>
      </c>
      <c r="J94" s="60" t="s">
        <v>727</v>
      </c>
      <c r="K94" s="60" t="s">
        <v>1045</v>
      </c>
      <c r="L94" s="60" t="s">
        <v>234</v>
      </c>
      <c r="M94" s="62" t="s">
        <v>255</v>
      </c>
      <c r="N94" s="62">
        <v>5</v>
      </c>
      <c r="O94" s="63">
        <v>5</v>
      </c>
      <c r="P94" s="64">
        <f t="shared" si="2"/>
        <v>100</v>
      </c>
      <c r="Q94" s="62">
        <v>0</v>
      </c>
      <c r="R94" s="63">
        <v>0</v>
      </c>
      <c r="S94" s="65" t="e">
        <f t="shared" si="3"/>
        <v>#DIV/0!</v>
      </c>
      <c r="T94" s="62" t="s">
        <v>277</v>
      </c>
      <c r="U94" s="62">
        <v>5</v>
      </c>
      <c r="V94" s="66">
        <v>44909.201782407406</v>
      </c>
      <c r="W94" s="66" t="s">
        <v>443</v>
      </c>
      <c r="X94" s="91" t="s">
        <v>277</v>
      </c>
      <c r="Y94" s="92" t="s">
        <v>271</v>
      </c>
      <c r="Z94" s="92" t="s">
        <v>271</v>
      </c>
    </row>
    <row r="95" spans="1:26" ht="12.95" customHeight="1" x14ac:dyDescent="0.2">
      <c r="A95" s="60">
        <v>77</v>
      </c>
      <c r="B95" s="60" t="s">
        <v>1231</v>
      </c>
      <c r="C95" s="61" t="s">
        <v>1232</v>
      </c>
      <c r="D95" s="62" t="s">
        <v>270</v>
      </c>
      <c r="E95" s="62" t="s">
        <v>1233</v>
      </c>
      <c r="F95" s="160" t="s">
        <v>1031</v>
      </c>
      <c r="G95" s="160" t="s">
        <v>1426</v>
      </c>
      <c r="H95" s="91" t="s">
        <v>726</v>
      </c>
      <c r="I95" s="60" t="s">
        <v>202</v>
      </c>
      <c r="J95" s="60" t="s">
        <v>727</v>
      </c>
      <c r="K95" s="60" t="s">
        <v>1044</v>
      </c>
      <c r="L95" s="60" t="s">
        <v>234</v>
      </c>
      <c r="M95" s="62" t="s">
        <v>255</v>
      </c>
      <c r="N95" s="62">
        <v>4</v>
      </c>
      <c r="O95" s="63">
        <v>4</v>
      </c>
      <c r="P95" s="64">
        <f t="shared" si="2"/>
        <v>100</v>
      </c>
      <c r="Q95" s="62">
        <v>3</v>
      </c>
      <c r="R95" s="63">
        <v>0</v>
      </c>
      <c r="S95" s="65">
        <f t="shared" si="3"/>
        <v>0</v>
      </c>
      <c r="T95" s="62" t="s">
        <v>277</v>
      </c>
      <c r="U95" s="62">
        <v>11</v>
      </c>
      <c r="V95" s="66">
        <v>44909.203506944446</v>
      </c>
      <c r="W95" s="66" t="s">
        <v>443</v>
      </c>
      <c r="X95" s="91" t="s">
        <v>277</v>
      </c>
      <c r="Y95" s="92" t="s">
        <v>271</v>
      </c>
      <c r="Z95" s="92" t="s">
        <v>271</v>
      </c>
    </row>
    <row r="96" spans="1:26" ht="12.95" customHeight="1" x14ac:dyDescent="0.2">
      <c r="A96" s="60">
        <v>117</v>
      </c>
      <c r="B96" s="60" t="s">
        <v>1234</v>
      </c>
      <c r="C96" s="61" t="s">
        <v>1235</v>
      </c>
      <c r="D96" s="62" t="s">
        <v>270</v>
      </c>
      <c r="E96" s="62" t="s">
        <v>1236</v>
      </c>
      <c r="F96" s="160" t="s">
        <v>1033</v>
      </c>
      <c r="G96" s="160" t="s">
        <v>1427</v>
      </c>
      <c r="H96" s="91" t="s">
        <v>1230</v>
      </c>
      <c r="I96" s="60" t="s">
        <v>202</v>
      </c>
      <c r="J96" s="60" t="s">
        <v>727</v>
      </c>
      <c r="K96" s="60" t="s">
        <v>1045</v>
      </c>
      <c r="L96" s="60" t="s">
        <v>234</v>
      </c>
      <c r="M96" s="62" t="s">
        <v>255</v>
      </c>
      <c r="N96" s="62">
        <v>9</v>
      </c>
      <c r="O96" s="63">
        <v>9</v>
      </c>
      <c r="P96" s="64">
        <f t="shared" si="2"/>
        <v>100</v>
      </c>
      <c r="Q96" s="62">
        <v>1</v>
      </c>
      <c r="R96" s="63">
        <v>1</v>
      </c>
      <c r="S96" s="65">
        <f t="shared" si="3"/>
        <v>100</v>
      </c>
      <c r="T96" s="62" t="s">
        <v>277</v>
      </c>
      <c r="U96" s="62">
        <v>10</v>
      </c>
      <c r="V96" s="66">
        <v>44910.345856481479</v>
      </c>
      <c r="W96" s="66" t="s">
        <v>418</v>
      </c>
      <c r="X96" s="91" t="s">
        <v>277</v>
      </c>
      <c r="Y96" s="92" t="s">
        <v>271</v>
      </c>
      <c r="Z96" s="92" t="s">
        <v>271</v>
      </c>
    </row>
    <row r="97" spans="1:26" ht="12.95" customHeight="1" x14ac:dyDescent="0.2">
      <c r="A97" s="60">
        <v>87</v>
      </c>
      <c r="B97" s="60" t="s">
        <v>752</v>
      </c>
      <c r="C97" s="61" t="s">
        <v>1237</v>
      </c>
      <c r="D97" s="62" t="s">
        <v>278</v>
      </c>
      <c r="E97" s="62" t="s">
        <v>754</v>
      </c>
      <c r="F97" s="160" t="s">
        <v>1033</v>
      </c>
      <c r="G97" s="160" t="s">
        <v>1427</v>
      </c>
      <c r="H97" s="161" t="s">
        <v>1427</v>
      </c>
      <c r="I97" s="60" t="s">
        <v>202</v>
      </c>
      <c r="J97" s="60" t="s">
        <v>727</v>
      </c>
      <c r="K97" s="60" t="s">
        <v>1044</v>
      </c>
      <c r="L97" s="60" t="s">
        <v>234</v>
      </c>
      <c r="M97" s="62" t="s">
        <v>255</v>
      </c>
      <c r="N97" s="62">
        <v>48</v>
      </c>
      <c r="O97" s="63">
        <v>47</v>
      </c>
      <c r="P97" s="64">
        <f t="shared" si="2"/>
        <v>97.916666666666657</v>
      </c>
      <c r="Q97" s="62">
        <v>0</v>
      </c>
      <c r="R97" s="63">
        <v>0</v>
      </c>
      <c r="S97" s="65" t="e">
        <f t="shared" si="3"/>
        <v>#DIV/0!</v>
      </c>
      <c r="T97" s="62" t="s">
        <v>277</v>
      </c>
      <c r="U97" s="62">
        <v>60</v>
      </c>
      <c r="V97" s="66">
        <v>44909.338437500002</v>
      </c>
      <c r="W97" s="66" t="s">
        <v>1079</v>
      </c>
      <c r="X97" s="91" t="s">
        <v>277</v>
      </c>
      <c r="Y97" s="92" t="s">
        <v>271</v>
      </c>
      <c r="Z97" s="92" t="s">
        <v>379</v>
      </c>
    </row>
    <row r="98" spans="1:26" ht="12.95" customHeight="1" x14ac:dyDescent="0.2">
      <c r="A98" s="60">
        <v>9</v>
      </c>
      <c r="B98" s="60" t="s">
        <v>773</v>
      </c>
      <c r="C98" s="61" t="s">
        <v>1238</v>
      </c>
      <c r="D98" s="62" t="s">
        <v>278</v>
      </c>
      <c r="E98" s="62" t="s">
        <v>775</v>
      </c>
      <c r="F98" s="160" t="s">
        <v>1033</v>
      </c>
      <c r="G98" s="160" t="s">
        <v>1427</v>
      </c>
      <c r="H98" s="91" t="s">
        <v>1230</v>
      </c>
      <c r="I98" s="60" t="s">
        <v>202</v>
      </c>
      <c r="J98" s="60" t="s">
        <v>727</v>
      </c>
      <c r="K98" s="60" t="s">
        <v>1045</v>
      </c>
      <c r="L98" s="60" t="s">
        <v>234</v>
      </c>
      <c r="M98" s="62" t="s">
        <v>255</v>
      </c>
      <c r="N98" s="62">
        <v>31</v>
      </c>
      <c r="O98" s="63">
        <v>30</v>
      </c>
      <c r="P98" s="64">
        <f t="shared" si="2"/>
        <v>96.774193548387103</v>
      </c>
      <c r="Q98" s="62">
        <v>2</v>
      </c>
      <c r="R98" s="63">
        <v>2</v>
      </c>
      <c r="S98" s="65">
        <f t="shared" si="3"/>
        <v>100</v>
      </c>
      <c r="T98" s="62" t="s">
        <v>277</v>
      </c>
      <c r="U98" s="62">
        <v>33</v>
      </c>
      <c r="V98" s="66">
        <v>44905.074548611112</v>
      </c>
      <c r="W98" s="66" t="s">
        <v>443</v>
      </c>
      <c r="X98" s="91" t="s">
        <v>277</v>
      </c>
      <c r="Y98" s="92" t="s">
        <v>74</v>
      </c>
      <c r="Z98" s="92" t="s">
        <v>1461</v>
      </c>
    </row>
    <row r="99" spans="1:26" ht="12.95" customHeight="1" x14ac:dyDescent="0.2">
      <c r="A99" s="60">
        <v>178</v>
      </c>
      <c r="B99" s="60" t="s">
        <v>756</v>
      </c>
      <c r="C99" s="61" t="s">
        <v>1239</v>
      </c>
      <c r="D99" s="62" t="s">
        <v>278</v>
      </c>
      <c r="E99" s="62" t="s">
        <v>758</v>
      </c>
      <c r="F99" s="160" t="s">
        <v>1469</v>
      </c>
      <c r="G99" s="160" t="s">
        <v>1470</v>
      </c>
      <c r="H99" s="161" t="s">
        <v>1470</v>
      </c>
      <c r="I99" s="60" t="s">
        <v>202</v>
      </c>
      <c r="J99" s="60" t="s">
        <v>727</v>
      </c>
      <c r="K99" s="60" t="s">
        <v>1044</v>
      </c>
      <c r="L99" s="60" t="s">
        <v>234</v>
      </c>
      <c r="M99" s="62" t="s">
        <v>255</v>
      </c>
      <c r="N99" s="62">
        <v>46</v>
      </c>
      <c r="O99" s="63">
        <v>44</v>
      </c>
      <c r="P99" s="64">
        <f t="shared" si="2"/>
        <v>95.652173913043484</v>
      </c>
      <c r="Q99" s="62">
        <v>0</v>
      </c>
      <c r="R99" s="63">
        <v>0</v>
      </c>
      <c r="S99" s="65" t="e">
        <f t="shared" si="3"/>
        <v>#DIV/0!</v>
      </c>
      <c r="T99" s="62" t="s">
        <v>69</v>
      </c>
      <c r="U99" s="62">
        <v>46</v>
      </c>
      <c r="V99" s="66">
        <v>44917.389490740738</v>
      </c>
      <c r="W99" s="66" t="s">
        <v>393</v>
      </c>
      <c r="X99" s="91" t="s">
        <v>69</v>
      </c>
      <c r="Y99" s="92" t="s">
        <v>74</v>
      </c>
      <c r="Z99" s="92" t="s">
        <v>467</v>
      </c>
    </row>
    <row r="100" spans="1:26" ht="12.95" customHeight="1" x14ac:dyDescent="0.2">
      <c r="A100" s="60">
        <v>214</v>
      </c>
      <c r="B100" s="60" t="s">
        <v>760</v>
      </c>
      <c r="C100" s="61" t="s">
        <v>1240</v>
      </c>
      <c r="D100" s="62" t="s">
        <v>278</v>
      </c>
      <c r="E100" s="62" t="s">
        <v>762</v>
      </c>
      <c r="F100" s="160" t="s">
        <v>1473</v>
      </c>
      <c r="G100" s="160" t="s">
        <v>1474</v>
      </c>
      <c r="H100" s="161" t="s">
        <v>1474</v>
      </c>
      <c r="I100" s="60" t="s">
        <v>202</v>
      </c>
      <c r="J100" s="60" t="s">
        <v>727</v>
      </c>
      <c r="K100" s="60" t="s">
        <v>1044</v>
      </c>
      <c r="L100" s="60" t="s">
        <v>234</v>
      </c>
      <c r="M100" s="62" t="s">
        <v>255</v>
      </c>
      <c r="N100" s="62">
        <v>42</v>
      </c>
      <c r="O100" s="63">
        <v>39</v>
      </c>
      <c r="P100" s="64">
        <f t="shared" si="2"/>
        <v>92.857142857142861</v>
      </c>
      <c r="Q100" s="62">
        <v>0</v>
      </c>
      <c r="R100" s="63">
        <v>0</v>
      </c>
      <c r="S100" s="65" t="e">
        <f t="shared" si="3"/>
        <v>#DIV/0!</v>
      </c>
      <c r="T100" s="62" t="s">
        <v>69</v>
      </c>
      <c r="U100" s="62">
        <v>44</v>
      </c>
      <c r="V100" s="66">
        <v>44942.436967592592</v>
      </c>
      <c r="W100" s="66" t="s">
        <v>393</v>
      </c>
      <c r="X100" s="91" t="s">
        <v>69</v>
      </c>
      <c r="Y100" s="92" t="s">
        <v>271</v>
      </c>
      <c r="Z100" s="92" t="s">
        <v>271</v>
      </c>
    </row>
    <row r="101" spans="1:26" ht="12.95" customHeight="1" x14ac:dyDescent="0.2">
      <c r="A101" s="60">
        <v>63</v>
      </c>
      <c r="B101" s="60" t="s">
        <v>769</v>
      </c>
      <c r="C101" s="61" t="s">
        <v>770</v>
      </c>
      <c r="D101" s="62" t="s">
        <v>278</v>
      </c>
      <c r="E101" s="62" t="s">
        <v>1241</v>
      </c>
      <c r="F101" s="160" t="s">
        <v>1031</v>
      </c>
      <c r="G101" s="160" t="s">
        <v>1426</v>
      </c>
      <c r="H101" s="91" t="s">
        <v>726</v>
      </c>
      <c r="I101" s="60" t="s">
        <v>202</v>
      </c>
      <c r="J101" s="60" t="s">
        <v>727</v>
      </c>
      <c r="K101" s="60" t="s">
        <v>1044</v>
      </c>
      <c r="L101" s="60" t="s">
        <v>234</v>
      </c>
      <c r="M101" s="62" t="s">
        <v>255</v>
      </c>
      <c r="N101" s="62">
        <v>108</v>
      </c>
      <c r="O101" s="63">
        <v>99</v>
      </c>
      <c r="P101" s="64">
        <f t="shared" si="2"/>
        <v>91.666666666666657</v>
      </c>
      <c r="Q101" s="62">
        <v>0</v>
      </c>
      <c r="R101" s="63">
        <v>0</v>
      </c>
      <c r="S101" s="65" t="e">
        <f t="shared" si="3"/>
        <v>#DIV/0!</v>
      </c>
      <c r="T101" s="62" t="s">
        <v>277</v>
      </c>
      <c r="U101" s="62">
        <v>120</v>
      </c>
      <c r="V101" s="66">
        <v>44908.404861111114</v>
      </c>
      <c r="W101" s="66" t="s">
        <v>1079</v>
      </c>
      <c r="X101" s="91" t="s">
        <v>277</v>
      </c>
      <c r="Y101" s="92" t="s">
        <v>271</v>
      </c>
      <c r="Z101" s="92" t="s">
        <v>451</v>
      </c>
    </row>
    <row r="102" spans="1:26" ht="12.95" customHeight="1" x14ac:dyDescent="0.2">
      <c r="A102" s="60">
        <v>136</v>
      </c>
      <c r="B102" s="60" t="s">
        <v>1242</v>
      </c>
      <c r="C102" s="61" t="s">
        <v>1243</v>
      </c>
      <c r="D102" s="62" t="s">
        <v>314</v>
      </c>
      <c r="E102" s="62" t="s">
        <v>1244</v>
      </c>
      <c r="F102" s="160" t="s">
        <v>1033</v>
      </c>
      <c r="G102" s="160" t="s">
        <v>1427</v>
      </c>
      <c r="H102" s="91" t="s">
        <v>1230</v>
      </c>
      <c r="I102" s="60" t="s">
        <v>202</v>
      </c>
      <c r="J102" s="60" t="s">
        <v>727</v>
      </c>
      <c r="K102" s="60" t="s">
        <v>1045</v>
      </c>
      <c r="L102" s="60" t="s">
        <v>234</v>
      </c>
      <c r="M102" s="62" t="s">
        <v>255</v>
      </c>
      <c r="N102" s="62">
        <v>17</v>
      </c>
      <c r="O102" s="63">
        <v>12</v>
      </c>
      <c r="P102" s="64">
        <f t="shared" si="2"/>
        <v>70.588235294117652</v>
      </c>
      <c r="Q102" s="62">
        <v>0</v>
      </c>
      <c r="R102" s="63">
        <v>0</v>
      </c>
      <c r="S102" s="65" t="e">
        <f t="shared" si="3"/>
        <v>#DIV/0!</v>
      </c>
      <c r="T102" s="62" t="s">
        <v>69</v>
      </c>
      <c r="U102" s="62">
        <v>19</v>
      </c>
      <c r="V102" s="66">
        <v>44911.159699074073</v>
      </c>
      <c r="W102" s="66" t="s">
        <v>393</v>
      </c>
      <c r="X102" s="91" t="s">
        <v>69</v>
      </c>
      <c r="Y102" s="92" t="s">
        <v>271</v>
      </c>
      <c r="Z102" s="92" t="s">
        <v>358</v>
      </c>
    </row>
    <row r="103" spans="1:26" ht="12.95" customHeight="1" x14ac:dyDescent="0.2">
      <c r="A103" s="60">
        <v>85</v>
      </c>
      <c r="B103" s="60" t="s">
        <v>1245</v>
      </c>
      <c r="C103" s="61" t="s">
        <v>1246</v>
      </c>
      <c r="D103" s="62" t="s">
        <v>270</v>
      </c>
      <c r="E103" s="62" t="s">
        <v>1247</v>
      </c>
      <c r="F103" s="160" t="s">
        <v>1033</v>
      </c>
      <c r="G103" s="160" t="s">
        <v>1427</v>
      </c>
      <c r="H103" s="91" t="s">
        <v>1230</v>
      </c>
      <c r="I103" s="60" t="s">
        <v>202</v>
      </c>
      <c r="J103" s="60" t="s">
        <v>727</v>
      </c>
      <c r="K103" s="60" t="s">
        <v>1045</v>
      </c>
      <c r="L103" s="60" t="s">
        <v>234</v>
      </c>
      <c r="M103" s="62" t="s">
        <v>255</v>
      </c>
      <c r="N103" s="62">
        <v>25</v>
      </c>
      <c r="O103" s="63">
        <v>2</v>
      </c>
      <c r="P103" s="64">
        <f t="shared" si="2"/>
        <v>8</v>
      </c>
      <c r="Q103" s="62">
        <v>0</v>
      </c>
      <c r="R103" s="63">
        <v>0</v>
      </c>
      <c r="S103" s="65" t="e">
        <f t="shared" si="3"/>
        <v>#DIV/0!</v>
      </c>
      <c r="T103" s="62" t="s">
        <v>277</v>
      </c>
      <c r="U103" s="62">
        <v>29</v>
      </c>
      <c r="V103" s="66">
        <v>44909.319791666669</v>
      </c>
      <c r="W103" s="66" t="s">
        <v>443</v>
      </c>
      <c r="X103" s="91" t="s">
        <v>277</v>
      </c>
      <c r="Y103" s="92" t="s">
        <v>271</v>
      </c>
      <c r="Z103" s="92" t="s">
        <v>1462</v>
      </c>
    </row>
    <row r="104" spans="1:26" ht="12.95" customHeight="1" x14ac:dyDescent="0.2">
      <c r="A104" s="60">
        <v>207</v>
      </c>
      <c r="B104" s="60" t="s">
        <v>815</v>
      </c>
      <c r="C104" s="61" t="s">
        <v>1248</v>
      </c>
      <c r="D104" s="62" t="s">
        <v>278</v>
      </c>
      <c r="E104" s="62" t="s">
        <v>817</v>
      </c>
      <c r="F104" s="160" t="s">
        <v>1035</v>
      </c>
      <c r="G104" s="160" t="s">
        <v>780</v>
      </c>
      <c r="H104" s="91" t="s">
        <v>780</v>
      </c>
      <c r="I104" s="60" t="s">
        <v>205</v>
      </c>
      <c r="J104" s="60" t="s">
        <v>268</v>
      </c>
      <c r="K104" s="60" t="s">
        <v>1040</v>
      </c>
      <c r="L104" s="60" t="s">
        <v>234</v>
      </c>
      <c r="M104" s="62" t="s">
        <v>256</v>
      </c>
      <c r="N104" s="62">
        <v>16</v>
      </c>
      <c r="O104" s="63">
        <v>16</v>
      </c>
      <c r="P104" s="64">
        <f t="shared" si="2"/>
        <v>100</v>
      </c>
      <c r="Q104" s="62">
        <v>0</v>
      </c>
      <c r="R104" s="63">
        <v>0</v>
      </c>
      <c r="S104" s="65" t="e">
        <f t="shared" si="3"/>
        <v>#DIV/0!</v>
      </c>
      <c r="T104" s="62" t="s">
        <v>277</v>
      </c>
      <c r="U104" s="62">
        <v>17</v>
      </c>
      <c r="V104" s="66">
        <v>44939.127418981479</v>
      </c>
      <c r="W104" s="66" t="s">
        <v>1078</v>
      </c>
      <c r="X104" s="91" t="s">
        <v>277</v>
      </c>
      <c r="Y104" s="92" t="s">
        <v>271</v>
      </c>
      <c r="Z104" s="92" t="s">
        <v>290</v>
      </c>
    </row>
    <row r="105" spans="1:26" ht="12.95" customHeight="1" x14ac:dyDescent="0.2">
      <c r="A105" s="60">
        <v>7</v>
      </c>
      <c r="B105" s="60" t="s">
        <v>790</v>
      </c>
      <c r="C105" s="61" t="s">
        <v>791</v>
      </c>
      <c r="D105" s="62" t="s">
        <v>278</v>
      </c>
      <c r="E105" s="62" t="s">
        <v>792</v>
      </c>
      <c r="F105" s="160" t="s">
        <v>1037</v>
      </c>
      <c r="G105" s="160" t="s">
        <v>1428</v>
      </c>
      <c r="H105" s="91" t="s">
        <v>793</v>
      </c>
      <c r="I105" s="60" t="s">
        <v>204</v>
      </c>
      <c r="J105" s="60" t="s">
        <v>789</v>
      </c>
      <c r="K105" s="60" t="s">
        <v>1045</v>
      </c>
      <c r="L105" s="60" t="s">
        <v>234</v>
      </c>
      <c r="M105" s="62" t="s">
        <v>256</v>
      </c>
      <c r="N105" s="62">
        <v>60</v>
      </c>
      <c r="O105" s="63">
        <v>56</v>
      </c>
      <c r="P105" s="64">
        <f t="shared" si="2"/>
        <v>93.333333333333329</v>
      </c>
      <c r="Q105" s="62">
        <v>3</v>
      </c>
      <c r="R105" s="63">
        <v>2</v>
      </c>
      <c r="S105" s="65">
        <f t="shared" si="3"/>
        <v>66.666666666666657</v>
      </c>
      <c r="T105" s="62" t="s">
        <v>277</v>
      </c>
      <c r="U105" s="62">
        <v>74</v>
      </c>
      <c r="V105" s="66">
        <v>44904.281550925924</v>
      </c>
      <c r="W105" s="66" t="s">
        <v>1078</v>
      </c>
      <c r="X105" s="91" t="s">
        <v>277</v>
      </c>
      <c r="Y105" s="92" t="s">
        <v>271</v>
      </c>
      <c r="Z105" s="92" t="s">
        <v>271</v>
      </c>
    </row>
    <row r="106" spans="1:26" ht="12.95" customHeight="1" x14ac:dyDescent="0.2">
      <c r="A106" s="60">
        <v>35</v>
      </c>
      <c r="B106" s="60" t="s">
        <v>802</v>
      </c>
      <c r="C106" s="61" t="s">
        <v>1249</v>
      </c>
      <c r="D106" s="62" t="s">
        <v>278</v>
      </c>
      <c r="E106" s="62" t="s">
        <v>804</v>
      </c>
      <c r="F106" s="160" t="s">
        <v>1038</v>
      </c>
      <c r="G106" s="160" t="s">
        <v>805</v>
      </c>
      <c r="H106" s="91" t="s">
        <v>805</v>
      </c>
      <c r="I106" s="60" t="s">
        <v>205</v>
      </c>
      <c r="J106" s="60" t="s">
        <v>268</v>
      </c>
      <c r="K106" s="60" t="s">
        <v>1040</v>
      </c>
      <c r="L106" s="60" t="s">
        <v>234</v>
      </c>
      <c r="M106" s="62" t="s">
        <v>256</v>
      </c>
      <c r="N106" s="62">
        <v>48</v>
      </c>
      <c r="O106" s="63">
        <v>44</v>
      </c>
      <c r="P106" s="64">
        <f t="shared" si="2"/>
        <v>91.666666666666657</v>
      </c>
      <c r="Q106" s="62">
        <v>2</v>
      </c>
      <c r="R106" s="63">
        <v>2</v>
      </c>
      <c r="S106" s="65">
        <f t="shared" si="3"/>
        <v>100</v>
      </c>
      <c r="T106" s="62" t="s">
        <v>313</v>
      </c>
      <c r="U106" s="62">
        <v>50</v>
      </c>
      <c r="V106" s="66">
        <v>44907.405949074076</v>
      </c>
      <c r="W106" s="66" t="s">
        <v>1078</v>
      </c>
      <c r="X106" s="91" t="s">
        <v>313</v>
      </c>
      <c r="Y106" s="92" t="s">
        <v>271</v>
      </c>
      <c r="Z106" s="92" t="s">
        <v>271</v>
      </c>
    </row>
    <row r="107" spans="1:26" ht="12.95" customHeight="1" x14ac:dyDescent="0.2">
      <c r="A107" s="60">
        <v>209</v>
      </c>
      <c r="B107" s="60" t="s">
        <v>799</v>
      </c>
      <c r="C107" s="61" t="s">
        <v>1250</v>
      </c>
      <c r="D107" s="62" t="s">
        <v>278</v>
      </c>
      <c r="E107" s="62" t="s">
        <v>801</v>
      </c>
      <c r="F107" s="160" t="s">
        <v>1036</v>
      </c>
      <c r="G107" s="160" t="s">
        <v>1429</v>
      </c>
      <c r="H107" s="91" t="s">
        <v>788</v>
      </c>
      <c r="I107" s="60" t="s">
        <v>204</v>
      </c>
      <c r="J107" s="60" t="s">
        <v>789</v>
      </c>
      <c r="K107" s="60" t="s">
        <v>1045</v>
      </c>
      <c r="L107" s="60" t="s">
        <v>234</v>
      </c>
      <c r="M107" s="62" t="s">
        <v>256</v>
      </c>
      <c r="N107" s="62">
        <v>44</v>
      </c>
      <c r="O107" s="63">
        <v>40</v>
      </c>
      <c r="P107" s="64">
        <f t="shared" si="2"/>
        <v>90.909090909090907</v>
      </c>
      <c r="Q107" s="62">
        <v>0</v>
      </c>
      <c r="R107" s="63">
        <v>0</v>
      </c>
      <c r="S107" s="65" t="e">
        <f t="shared" si="3"/>
        <v>#DIV/0!</v>
      </c>
      <c r="T107" s="62" t="s">
        <v>69</v>
      </c>
      <c r="U107" s="62">
        <v>44</v>
      </c>
      <c r="V107" s="66">
        <v>44939.39439814815</v>
      </c>
      <c r="W107" s="66" t="s">
        <v>393</v>
      </c>
      <c r="X107" s="91" t="s">
        <v>69</v>
      </c>
      <c r="Y107" s="92" t="s">
        <v>540</v>
      </c>
      <c r="Z107" s="92" t="s">
        <v>290</v>
      </c>
    </row>
    <row r="108" spans="1:26" ht="12.95" customHeight="1" x14ac:dyDescent="0.2">
      <c r="A108" s="60">
        <v>133</v>
      </c>
      <c r="B108" s="60" t="s">
        <v>830</v>
      </c>
      <c r="C108" s="61" t="s">
        <v>1251</v>
      </c>
      <c r="D108" s="62" t="s">
        <v>278</v>
      </c>
      <c r="E108" s="62" t="s">
        <v>832</v>
      </c>
      <c r="F108" s="160" t="s">
        <v>1038</v>
      </c>
      <c r="G108" s="160" t="s">
        <v>805</v>
      </c>
      <c r="H108" s="91" t="s">
        <v>805</v>
      </c>
      <c r="I108" s="60" t="s">
        <v>205</v>
      </c>
      <c r="J108" s="60" t="s">
        <v>268</v>
      </c>
      <c r="K108" s="60" t="s">
        <v>1040</v>
      </c>
      <c r="L108" s="60" t="s">
        <v>234</v>
      </c>
      <c r="M108" s="62" t="s">
        <v>256</v>
      </c>
      <c r="N108" s="62">
        <v>42</v>
      </c>
      <c r="O108" s="63">
        <v>33</v>
      </c>
      <c r="P108" s="64">
        <f t="shared" si="2"/>
        <v>78.571428571428569</v>
      </c>
      <c r="Q108" s="62">
        <v>0</v>
      </c>
      <c r="R108" s="63">
        <v>0</v>
      </c>
      <c r="S108" s="65" t="e">
        <f t="shared" si="3"/>
        <v>#DIV/0!</v>
      </c>
      <c r="T108" s="62" t="s">
        <v>69</v>
      </c>
      <c r="U108" s="62">
        <v>44</v>
      </c>
      <c r="V108" s="66">
        <v>44910.668009259258</v>
      </c>
      <c r="W108" s="66" t="s">
        <v>418</v>
      </c>
      <c r="X108" s="91" t="s">
        <v>69</v>
      </c>
      <c r="Y108" s="92" t="s">
        <v>540</v>
      </c>
      <c r="Z108" s="92" t="s">
        <v>1463</v>
      </c>
    </row>
    <row r="109" spans="1:26" ht="12.95" customHeight="1" x14ac:dyDescent="0.2">
      <c r="A109" s="60">
        <v>147</v>
      </c>
      <c r="B109" s="60" t="s">
        <v>35</v>
      </c>
      <c r="C109" s="61" t="s">
        <v>1252</v>
      </c>
      <c r="D109" s="62" t="s">
        <v>270</v>
      </c>
      <c r="E109" s="62" t="s">
        <v>1253</v>
      </c>
      <c r="F109" s="160" t="s">
        <v>1037</v>
      </c>
      <c r="G109" s="160" t="s">
        <v>1428</v>
      </c>
      <c r="H109" s="91" t="s">
        <v>810</v>
      </c>
      <c r="I109" s="60" t="s">
        <v>204</v>
      </c>
      <c r="J109" s="60" t="s">
        <v>789</v>
      </c>
      <c r="K109" s="60" t="s">
        <v>1045</v>
      </c>
      <c r="L109" s="60" t="s">
        <v>234</v>
      </c>
      <c r="M109" s="62" t="s">
        <v>256</v>
      </c>
      <c r="N109" s="62">
        <v>16</v>
      </c>
      <c r="O109" s="63">
        <v>12</v>
      </c>
      <c r="P109" s="64">
        <f t="shared" si="2"/>
        <v>75</v>
      </c>
      <c r="Q109" s="62">
        <v>16</v>
      </c>
      <c r="R109" s="63">
        <v>12</v>
      </c>
      <c r="S109" s="65">
        <f t="shared" si="3"/>
        <v>75</v>
      </c>
      <c r="T109" s="62" t="s">
        <v>277</v>
      </c>
      <c r="U109" s="62">
        <v>16</v>
      </c>
      <c r="V109" s="66">
        <v>44912.395451388889</v>
      </c>
      <c r="W109" s="66" t="s">
        <v>418</v>
      </c>
      <c r="X109" s="91" t="s">
        <v>277</v>
      </c>
      <c r="Y109" s="92" t="s">
        <v>540</v>
      </c>
      <c r="Z109" s="92" t="s">
        <v>540</v>
      </c>
    </row>
    <row r="110" spans="1:26" ht="12.95" customHeight="1" x14ac:dyDescent="0.2">
      <c r="A110" s="60">
        <v>158</v>
      </c>
      <c r="B110" s="60" t="s">
        <v>841</v>
      </c>
      <c r="C110" s="61" t="s">
        <v>1254</v>
      </c>
      <c r="D110" s="62" t="s">
        <v>278</v>
      </c>
      <c r="E110" s="62" t="s">
        <v>843</v>
      </c>
      <c r="F110" s="160" t="s">
        <v>1034</v>
      </c>
      <c r="G110" s="160" t="s">
        <v>772</v>
      </c>
      <c r="H110" s="91" t="s">
        <v>772</v>
      </c>
      <c r="I110" s="60" t="s">
        <v>202</v>
      </c>
      <c r="J110" s="60" t="s">
        <v>727</v>
      </c>
      <c r="K110" s="60" t="s">
        <v>1040</v>
      </c>
      <c r="L110" s="60" t="s">
        <v>234</v>
      </c>
      <c r="M110" s="62" t="s">
        <v>257</v>
      </c>
      <c r="N110" s="62">
        <v>41</v>
      </c>
      <c r="O110" s="63">
        <v>40</v>
      </c>
      <c r="P110" s="64">
        <f t="shared" si="2"/>
        <v>97.560975609756099</v>
      </c>
      <c r="Q110" s="62">
        <v>0</v>
      </c>
      <c r="R110" s="63">
        <v>0</v>
      </c>
      <c r="S110" s="65" t="e">
        <f t="shared" si="3"/>
        <v>#DIV/0!</v>
      </c>
      <c r="T110" s="62" t="s">
        <v>313</v>
      </c>
      <c r="U110" s="62">
        <v>46</v>
      </c>
      <c r="V110" s="66">
        <v>44915.075960648152</v>
      </c>
      <c r="W110" s="66" t="s">
        <v>393</v>
      </c>
      <c r="X110" s="91" t="s">
        <v>313</v>
      </c>
      <c r="Y110" s="92" t="s">
        <v>271</v>
      </c>
      <c r="Z110" s="92" t="s">
        <v>271</v>
      </c>
    </row>
    <row r="111" spans="1:26" ht="12.95" customHeight="1" x14ac:dyDescent="0.2">
      <c r="A111" s="60">
        <v>76</v>
      </c>
      <c r="B111" s="60" t="s">
        <v>1255</v>
      </c>
      <c r="C111" s="61" t="s">
        <v>1256</v>
      </c>
      <c r="D111" s="62" t="s">
        <v>278</v>
      </c>
      <c r="E111" s="62" t="s">
        <v>1257</v>
      </c>
      <c r="F111" s="160" t="s">
        <v>1015</v>
      </c>
      <c r="G111" s="160" t="s">
        <v>275</v>
      </c>
      <c r="H111" s="91" t="s">
        <v>275</v>
      </c>
      <c r="I111" s="60" t="s">
        <v>215</v>
      </c>
      <c r="J111" s="60" t="s">
        <v>276</v>
      </c>
      <c r="K111" s="60" t="s">
        <v>1041</v>
      </c>
      <c r="L111" s="60" t="s">
        <v>235</v>
      </c>
      <c r="M111" s="62" t="s">
        <v>249</v>
      </c>
      <c r="N111" s="62">
        <v>46</v>
      </c>
      <c r="O111" s="63">
        <v>46</v>
      </c>
      <c r="P111" s="64">
        <f t="shared" si="2"/>
        <v>100</v>
      </c>
      <c r="Q111" s="62">
        <v>0</v>
      </c>
      <c r="R111" s="63">
        <v>0</v>
      </c>
      <c r="S111" s="65" t="e">
        <f t="shared" si="3"/>
        <v>#DIV/0!</v>
      </c>
      <c r="T111" s="62" t="s">
        <v>277</v>
      </c>
      <c r="U111" s="62">
        <v>48</v>
      </c>
      <c r="V111" s="66">
        <v>44909.210115740738</v>
      </c>
      <c r="W111" s="66" t="s">
        <v>443</v>
      </c>
      <c r="X111" s="91" t="s">
        <v>277</v>
      </c>
      <c r="Y111" s="92" t="s">
        <v>540</v>
      </c>
      <c r="Z111" s="92" t="s">
        <v>540</v>
      </c>
    </row>
    <row r="112" spans="1:26" ht="12.95" customHeight="1" x14ac:dyDescent="0.2">
      <c r="A112" s="60">
        <v>183</v>
      </c>
      <c r="B112" s="60" t="s">
        <v>1258</v>
      </c>
      <c r="C112" s="61" t="s">
        <v>1259</v>
      </c>
      <c r="D112" s="62" t="s">
        <v>278</v>
      </c>
      <c r="E112" s="62" t="s">
        <v>1260</v>
      </c>
      <c r="F112" s="160" t="s">
        <v>1015</v>
      </c>
      <c r="G112" s="160" t="s">
        <v>275</v>
      </c>
      <c r="H112" s="91" t="s">
        <v>275</v>
      </c>
      <c r="I112" s="60" t="s">
        <v>215</v>
      </c>
      <c r="J112" s="60" t="s">
        <v>276</v>
      </c>
      <c r="K112" s="60" t="s">
        <v>1041</v>
      </c>
      <c r="L112" s="60" t="s">
        <v>235</v>
      </c>
      <c r="M112" s="62" t="s">
        <v>249</v>
      </c>
      <c r="N112" s="62">
        <v>52</v>
      </c>
      <c r="O112" s="63">
        <v>52</v>
      </c>
      <c r="P112" s="64">
        <f t="shared" si="2"/>
        <v>100</v>
      </c>
      <c r="Q112" s="62">
        <v>0</v>
      </c>
      <c r="R112" s="63">
        <v>0</v>
      </c>
      <c r="S112" s="65" t="e">
        <f t="shared" si="3"/>
        <v>#DIV/0!</v>
      </c>
      <c r="T112" s="62" t="s">
        <v>69</v>
      </c>
      <c r="U112" s="62">
        <v>56</v>
      </c>
      <c r="V112" s="66">
        <v>44923.062731481485</v>
      </c>
      <c r="W112" s="66" t="s">
        <v>418</v>
      </c>
      <c r="X112" s="91" t="s">
        <v>69</v>
      </c>
      <c r="Y112" s="92" t="s">
        <v>271</v>
      </c>
      <c r="Z112" s="92" t="s">
        <v>271</v>
      </c>
    </row>
    <row r="113" spans="1:26" ht="12.95" customHeight="1" x14ac:dyDescent="0.2">
      <c r="A113" s="60">
        <v>1</v>
      </c>
      <c r="B113" s="60" t="s">
        <v>1261</v>
      </c>
      <c r="C113" s="61" t="s">
        <v>1262</v>
      </c>
      <c r="D113" s="62" t="s">
        <v>278</v>
      </c>
      <c r="E113" s="62" t="s">
        <v>1263</v>
      </c>
      <c r="F113" s="160" t="s">
        <v>1015</v>
      </c>
      <c r="G113" s="160" t="s">
        <v>275</v>
      </c>
      <c r="H113" s="91" t="s">
        <v>275</v>
      </c>
      <c r="I113" s="60" t="s">
        <v>215</v>
      </c>
      <c r="J113" s="60" t="s">
        <v>276</v>
      </c>
      <c r="K113" s="60" t="s">
        <v>1041</v>
      </c>
      <c r="L113" s="60" t="s">
        <v>235</v>
      </c>
      <c r="M113" s="62" t="s">
        <v>249</v>
      </c>
      <c r="N113" s="62">
        <v>61</v>
      </c>
      <c r="O113" s="63">
        <v>60</v>
      </c>
      <c r="P113" s="64">
        <f t="shared" si="2"/>
        <v>98.360655737704917</v>
      </c>
      <c r="Q113" s="62">
        <v>0</v>
      </c>
      <c r="R113" s="63">
        <v>0</v>
      </c>
      <c r="S113" s="65" t="e">
        <f t="shared" si="3"/>
        <v>#DIV/0!</v>
      </c>
      <c r="T113" s="62" t="s">
        <v>313</v>
      </c>
      <c r="U113" s="62">
        <v>61</v>
      </c>
      <c r="V113" s="66">
        <v>44903.627291666664</v>
      </c>
      <c r="W113" s="66" t="s">
        <v>1078</v>
      </c>
      <c r="X113" s="91" t="s">
        <v>313</v>
      </c>
      <c r="Y113" s="92" t="s">
        <v>271</v>
      </c>
      <c r="Z113" s="92" t="s">
        <v>271</v>
      </c>
    </row>
    <row r="114" spans="1:26" ht="12.95" customHeight="1" x14ac:dyDescent="0.2">
      <c r="A114" s="60">
        <v>50</v>
      </c>
      <c r="B114" s="60" t="s">
        <v>1264</v>
      </c>
      <c r="C114" s="61" t="s">
        <v>1265</v>
      </c>
      <c r="D114" s="62" t="s">
        <v>278</v>
      </c>
      <c r="E114" s="62" t="s">
        <v>1266</v>
      </c>
      <c r="F114" s="160" t="s">
        <v>1015</v>
      </c>
      <c r="G114" s="160" t="s">
        <v>275</v>
      </c>
      <c r="H114" s="91" t="s">
        <v>275</v>
      </c>
      <c r="I114" s="60" t="s">
        <v>215</v>
      </c>
      <c r="J114" s="60" t="s">
        <v>276</v>
      </c>
      <c r="K114" s="60" t="s">
        <v>1041</v>
      </c>
      <c r="L114" s="60" t="s">
        <v>235</v>
      </c>
      <c r="M114" s="62" t="s">
        <v>249</v>
      </c>
      <c r="N114" s="62">
        <v>46</v>
      </c>
      <c r="O114" s="63">
        <v>45</v>
      </c>
      <c r="P114" s="64">
        <f t="shared" si="2"/>
        <v>97.826086956521735</v>
      </c>
      <c r="Q114" s="62">
        <v>2</v>
      </c>
      <c r="R114" s="63">
        <v>2</v>
      </c>
      <c r="S114" s="65">
        <f t="shared" si="3"/>
        <v>100</v>
      </c>
      <c r="T114" s="62" t="s">
        <v>313</v>
      </c>
      <c r="U114" s="62">
        <v>48</v>
      </c>
      <c r="V114" s="66">
        <v>44908.21230324074</v>
      </c>
      <c r="W114" s="66" t="s">
        <v>1079</v>
      </c>
      <c r="X114" s="91" t="s">
        <v>313</v>
      </c>
      <c r="Y114" s="92" t="s">
        <v>304</v>
      </c>
      <c r="Z114" s="92" t="s">
        <v>1457</v>
      </c>
    </row>
    <row r="115" spans="1:26" ht="12.95" customHeight="1" x14ac:dyDescent="0.2">
      <c r="A115" s="60">
        <v>5</v>
      </c>
      <c r="B115" s="60" t="s">
        <v>1267</v>
      </c>
      <c r="C115" s="61" t="s">
        <v>1268</v>
      </c>
      <c r="D115" s="62" t="s">
        <v>278</v>
      </c>
      <c r="E115" s="62" t="s">
        <v>1269</v>
      </c>
      <c r="F115" s="160" t="s">
        <v>1014</v>
      </c>
      <c r="G115" s="160" t="s">
        <v>1421</v>
      </c>
      <c r="H115" s="91" t="s">
        <v>267</v>
      </c>
      <c r="I115" s="60" t="s">
        <v>205</v>
      </c>
      <c r="J115" s="60" t="s">
        <v>268</v>
      </c>
      <c r="K115" s="60" t="s">
        <v>1040</v>
      </c>
      <c r="L115" s="60" t="s">
        <v>235</v>
      </c>
      <c r="M115" s="62" t="s">
        <v>249</v>
      </c>
      <c r="N115" s="62">
        <v>36</v>
      </c>
      <c r="O115" s="63">
        <v>35</v>
      </c>
      <c r="P115" s="64">
        <f t="shared" si="2"/>
        <v>97.222222222222214</v>
      </c>
      <c r="Q115" s="62">
        <v>0</v>
      </c>
      <c r="R115" s="63">
        <v>0</v>
      </c>
      <c r="S115" s="65" t="e">
        <f t="shared" si="3"/>
        <v>#DIV/0!</v>
      </c>
      <c r="T115" s="62" t="s">
        <v>277</v>
      </c>
      <c r="U115" s="62">
        <v>37</v>
      </c>
      <c r="V115" s="66">
        <v>44904.127384259256</v>
      </c>
      <c r="W115" s="66" t="s">
        <v>1078</v>
      </c>
      <c r="X115" s="91" t="s">
        <v>277</v>
      </c>
      <c r="Y115" s="92" t="s">
        <v>271</v>
      </c>
      <c r="Z115" s="92" t="s">
        <v>271</v>
      </c>
    </row>
    <row r="116" spans="1:26" ht="12.95" customHeight="1" x14ac:dyDescent="0.2">
      <c r="A116" s="60">
        <v>44</v>
      </c>
      <c r="B116" s="60" t="s">
        <v>1270</v>
      </c>
      <c r="C116" s="61" t="s">
        <v>1271</v>
      </c>
      <c r="D116" s="62" t="s">
        <v>278</v>
      </c>
      <c r="E116" s="62" t="s">
        <v>1272</v>
      </c>
      <c r="F116" s="160" t="s">
        <v>1014</v>
      </c>
      <c r="G116" s="160" t="s">
        <v>1421</v>
      </c>
      <c r="H116" s="91" t="s">
        <v>267</v>
      </c>
      <c r="I116" s="60" t="s">
        <v>205</v>
      </c>
      <c r="J116" s="60" t="s">
        <v>268</v>
      </c>
      <c r="K116" s="60" t="s">
        <v>1040</v>
      </c>
      <c r="L116" s="60" t="s">
        <v>235</v>
      </c>
      <c r="M116" s="62" t="s">
        <v>249</v>
      </c>
      <c r="N116" s="62">
        <v>37</v>
      </c>
      <c r="O116" s="63">
        <v>35</v>
      </c>
      <c r="P116" s="64">
        <f t="shared" si="2"/>
        <v>94.594594594594597</v>
      </c>
      <c r="Q116" s="62">
        <v>0</v>
      </c>
      <c r="R116" s="63">
        <v>0</v>
      </c>
      <c r="S116" s="65" t="e">
        <f t="shared" si="3"/>
        <v>#DIV/0!</v>
      </c>
      <c r="T116" s="62" t="s">
        <v>277</v>
      </c>
      <c r="U116" s="62">
        <v>52</v>
      </c>
      <c r="V116" s="66">
        <v>44908.114687499998</v>
      </c>
      <c r="W116" s="66" t="s">
        <v>1079</v>
      </c>
      <c r="X116" s="91" t="s">
        <v>277</v>
      </c>
      <c r="Y116" s="92" t="s">
        <v>540</v>
      </c>
      <c r="Z116" s="92" t="s">
        <v>540</v>
      </c>
    </row>
    <row r="117" spans="1:26" ht="12.95" customHeight="1" x14ac:dyDescent="0.2">
      <c r="A117" s="60">
        <v>68</v>
      </c>
      <c r="B117" s="60" t="s">
        <v>1273</v>
      </c>
      <c r="C117" s="61" t="s">
        <v>1274</v>
      </c>
      <c r="D117" s="62" t="s">
        <v>278</v>
      </c>
      <c r="E117" s="62" t="s">
        <v>1275</v>
      </c>
      <c r="F117" s="160" t="s">
        <v>1020</v>
      </c>
      <c r="G117" s="160" t="s">
        <v>388</v>
      </c>
      <c r="H117" s="91" t="s">
        <v>388</v>
      </c>
      <c r="I117" s="60" t="s">
        <v>213</v>
      </c>
      <c r="J117" s="60" t="s">
        <v>376</v>
      </c>
      <c r="K117" s="60" t="s">
        <v>1041</v>
      </c>
      <c r="L117" s="60" t="s">
        <v>235</v>
      </c>
      <c r="M117" s="62" t="s">
        <v>250</v>
      </c>
      <c r="N117" s="62">
        <v>73</v>
      </c>
      <c r="O117" s="63">
        <v>71</v>
      </c>
      <c r="P117" s="64">
        <f t="shared" si="2"/>
        <v>97.260273972602747</v>
      </c>
      <c r="Q117" s="62">
        <v>0</v>
      </c>
      <c r="R117" s="63">
        <v>0</v>
      </c>
      <c r="S117" s="65" t="e">
        <f t="shared" si="3"/>
        <v>#DIV/0!</v>
      </c>
      <c r="T117" s="62" t="s">
        <v>313</v>
      </c>
      <c r="U117" s="62">
        <v>79</v>
      </c>
      <c r="V117" s="66">
        <v>44909.098194444443</v>
      </c>
      <c r="W117" s="66" t="s">
        <v>443</v>
      </c>
      <c r="X117" s="91" t="s">
        <v>313</v>
      </c>
      <c r="Y117" s="92" t="s">
        <v>271</v>
      </c>
      <c r="Z117" s="92" t="s">
        <v>358</v>
      </c>
    </row>
    <row r="118" spans="1:26" ht="12.95" customHeight="1" x14ac:dyDescent="0.2">
      <c r="A118" s="60">
        <v>25</v>
      </c>
      <c r="B118" s="60" t="s">
        <v>1276</v>
      </c>
      <c r="C118" s="61" t="s">
        <v>1277</v>
      </c>
      <c r="D118" s="62" t="s">
        <v>278</v>
      </c>
      <c r="E118" s="62" t="s">
        <v>1278</v>
      </c>
      <c r="F118" s="160" t="s">
        <v>1020</v>
      </c>
      <c r="G118" s="160" t="s">
        <v>388</v>
      </c>
      <c r="H118" s="91" t="s">
        <v>388</v>
      </c>
      <c r="I118" s="60" t="s">
        <v>213</v>
      </c>
      <c r="J118" s="60" t="s">
        <v>376</v>
      </c>
      <c r="K118" s="60" t="s">
        <v>1041</v>
      </c>
      <c r="L118" s="60" t="s">
        <v>235</v>
      </c>
      <c r="M118" s="62" t="s">
        <v>250</v>
      </c>
      <c r="N118" s="62">
        <v>17</v>
      </c>
      <c r="O118" s="63">
        <v>16</v>
      </c>
      <c r="P118" s="64">
        <f t="shared" si="2"/>
        <v>94.117647058823522</v>
      </c>
      <c r="Q118" s="62">
        <v>2</v>
      </c>
      <c r="R118" s="63">
        <v>2</v>
      </c>
      <c r="S118" s="65">
        <f t="shared" si="3"/>
        <v>100</v>
      </c>
      <c r="T118" s="62" t="s">
        <v>277</v>
      </c>
      <c r="U118" s="62">
        <v>21</v>
      </c>
      <c r="V118" s="66">
        <v>44907.19259259259</v>
      </c>
      <c r="W118" s="66" t="s">
        <v>1078</v>
      </c>
      <c r="X118" s="91" t="s">
        <v>277</v>
      </c>
      <c r="Y118" s="92" t="s">
        <v>271</v>
      </c>
      <c r="Z118" s="92" t="s">
        <v>271</v>
      </c>
    </row>
    <row r="119" spans="1:26" ht="12.95" customHeight="1" x14ac:dyDescent="0.2">
      <c r="A119" s="60">
        <v>27</v>
      </c>
      <c r="B119" s="60" t="s">
        <v>1279</v>
      </c>
      <c r="C119" s="61" t="s">
        <v>1280</v>
      </c>
      <c r="D119" s="62" t="s">
        <v>278</v>
      </c>
      <c r="E119" s="62" t="s">
        <v>1281</v>
      </c>
      <c r="F119" s="160" t="s">
        <v>1022</v>
      </c>
      <c r="G119" s="160" t="s">
        <v>471</v>
      </c>
      <c r="H119" s="91" t="s">
        <v>471</v>
      </c>
      <c r="I119" s="60" t="s">
        <v>209</v>
      </c>
      <c r="J119" s="60" t="s">
        <v>455</v>
      </c>
      <c r="K119" s="60" t="s">
        <v>1042</v>
      </c>
      <c r="L119" s="60" t="s">
        <v>235</v>
      </c>
      <c r="M119" s="62" t="s">
        <v>251</v>
      </c>
      <c r="N119" s="62">
        <v>28</v>
      </c>
      <c r="O119" s="63">
        <v>28</v>
      </c>
      <c r="P119" s="64">
        <f t="shared" si="2"/>
        <v>100</v>
      </c>
      <c r="Q119" s="62">
        <v>0</v>
      </c>
      <c r="R119" s="63">
        <v>0</v>
      </c>
      <c r="S119" s="65" t="e">
        <f t="shared" si="3"/>
        <v>#DIV/0!</v>
      </c>
      <c r="T119" s="62" t="s">
        <v>277</v>
      </c>
      <c r="U119" s="62">
        <v>34</v>
      </c>
      <c r="V119" s="66">
        <v>44904.265532407408</v>
      </c>
      <c r="W119" s="66" t="s">
        <v>1078</v>
      </c>
      <c r="X119" s="91" t="s">
        <v>277</v>
      </c>
      <c r="Y119" s="92" t="s">
        <v>271</v>
      </c>
      <c r="Z119" s="92" t="s">
        <v>271</v>
      </c>
    </row>
    <row r="120" spans="1:26" ht="12.95" customHeight="1" x14ac:dyDescent="0.2">
      <c r="A120" s="60">
        <v>37</v>
      </c>
      <c r="B120" s="60" t="s">
        <v>863</v>
      </c>
      <c r="C120" s="61" t="s">
        <v>1282</v>
      </c>
      <c r="D120" s="62" t="s">
        <v>314</v>
      </c>
      <c r="E120" s="62" t="s">
        <v>865</v>
      </c>
      <c r="F120" s="160" t="s">
        <v>1021</v>
      </c>
      <c r="G120" s="160" t="s">
        <v>454</v>
      </c>
      <c r="H120" s="91" t="s">
        <v>454</v>
      </c>
      <c r="I120" s="60" t="s">
        <v>209</v>
      </c>
      <c r="J120" s="60" t="s">
        <v>455</v>
      </c>
      <c r="K120" s="60" t="s">
        <v>1042</v>
      </c>
      <c r="L120" s="60" t="s">
        <v>235</v>
      </c>
      <c r="M120" s="62" t="s">
        <v>251</v>
      </c>
      <c r="N120" s="62">
        <v>13</v>
      </c>
      <c r="O120" s="63">
        <v>13</v>
      </c>
      <c r="P120" s="64">
        <f t="shared" si="2"/>
        <v>100</v>
      </c>
      <c r="Q120" s="62">
        <v>0</v>
      </c>
      <c r="R120" s="63">
        <v>0</v>
      </c>
      <c r="S120" s="65" t="e">
        <f t="shared" si="3"/>
        <v>#DIV/0!</v>
      </c>
      <c r="T120" s="62" t="s">
        <v>69</v>
      </c>
      <c r="U120" s="62">
        <v>15</v>
      </c>
      <c r="V120" s="66">
        <v>44907.439108796294</v>
      </c>
      <c r="W120" s="66" t="s">
        <v>1078</v>
      </c>
      <c r="X120" s="91" t="s">
        <v>69</v>
      </c>
      <c r="Y120" s="92" t="s">
        <v>271</v>
      </c>
      <c r="Z120" s="92" t="s">
        <v>271</v>
      </c>
    </row>
    <row r="121" spans="1:26" ht="12.95" customHeight="1" x14ac:dyDescent="0.2">
      <c r="A121" s="60">
        <v>74</v>
      </c>
      <c r="B121" s="60" t="s">
        <v>35</v>
      </c>
      <c r="C121" s="61" t="s">
        <v>1283</v>
      </c>
      <c r="D121" s="62" t="s">
        <v>314</v>
      </c>
      <c r="E121" s="62" t="s">
        <v>1284</v>
      </c>
      <c r="F121" s="160" t="s">
        <v>1021</v>
      </c>
      <c r="G121" s="160" t="s">
        <v>454</v>
      </c>
      <c r="H121" s="91" t="s">
        <v>454</v>
      </c>
      <c r="I121" s="60" t="s">
        <v>209</v>
      </c>
      <c r="J121" s="60" t="s">
        <v>455</v>
      </c>
      <c r="K121" s="60" t="s">
        <v>1042</v>
      </c>
      <c r="L121" s="60" t="s">
        <v>235</v>
      </c>
      <c r="M121" s="62" t="s">
        <v>251</v>
      </c>
      <c r="N121" s="62">
        <v>55</v>
      </c>
      <c r="O121" s="63">
        <v>55</v>
      </c>
      <c r="P121" s="64">
        <f t="shared" si="2"/>
        <v>100</v>
      </c>
      <c r="Q121" s="62">
        <v>0</v>
      </c>
      <c r="R121" s="63">
        <v>0</v>
      </c>
      <c r="S121" s="65" t="e">
        <f t="shared" si="3"/>
        <v>#DIV/0!</v>
      </c>
      <c r="T121" s="62" t="s">
        <v>313</v>
      </c>
      <c r="U121" s="62">
        <v>55</v>
      </c>
      <c r="V121" s="66">
        <v>44909.202847222223</v>
      </c>
      <c r="W121" s="66" t="s">
        <v>1079</v>
      </c>
      <c r="X121" s="91" t="s">
        <v>313</v>
      </c>
      <c r="Y121" s="92" t="s">
        <v>304</v>
      </c>
      <c r="Z121" s="92" t="s">
        <v>271</v>
      </c>
    </row>
    <row r="122" spans="1:26" ht="12.95" customHeight="1" x14ac:dyDescent="0.2">
      <c r="A122" s="60">
        <v>106</v>
      </c>
      <c r="B122" s="60" t="s">
        <v>1285</v>
      </c>
      <c r="C122" s="61" t="s">
        <v>1286</v>
      </c>
      <c r="D122" s="62" t="s">
        <v>278</v>
      </c>
      <c r="E122" s="62" t="s">
        <v>1287</v>
      </c>
      <c r="F122" s="160" t="s">
        <v>1023</v>
      </c>
      <c r="G122" s="160" t="s">
        <v>479</v>
      </c>
      <c r="H122" s="91" t="s">
        <v>479</v>
      </c>
      <c r="I122" s="60" t="s">
        <v>209</v>
      </c>
      <c r="J122" s="60" t="s">
        <v>455</v>
      </c>
      <c r="K122" s="60" t="s">
        <v>1042</v>
      </c>
      <c r="L122" s="60" t="s">
        <v>235</v>
      </c>
      <c r="M122" s="62" t="s">
        <v>251</v>
      </c>
      <c r="N122" s="62">
        <v>25</v>
      </c>
      <c r="O122" s="63">
        <v>25</v>
      </c>
      <c r="P122" s="64">
        <f t="shared" si="2"/>
        <v>100</v>
      </c>
      <c r="Q122" s="62">
        <v>2</v>
      </c>
      <c r="R122" s="63">
        <v>2</v>
      </c>
      <c r="S122" s="65">
        <f t="shared" si="3"/>
        <v>100</v>
      </c>
      <c r="T122" s="62" t="s">
        <v>313</v>
      </c>
      <c r="U122" s="62">
        <v>32</v>
      </c>
      <c r="V122" s="66">
        <v>44910.204444444447</v>
      </c>
      <c r="W122" s="66" t="s">
        <v>418</v>
      </c>
      <c r="X122" s="91" t="s">
        <v>313</v>
      </c>
      <c r="Y122" s="92" t="s">
        <v>304</v>
      </c>
      <c r="Z122" s="92" t="s">
        <v>290</v>
      </c>
    </row>
    <row r="123" spans="1:26" ht="12.95" customHeight="1" x14ac:dyDescent="0.2">
      <c r="A123" s="60">
        <v>107</v>
      </c>
      <c r="B123" s="60" t="s">
        <v>1288</v>
      </c>
      <c r="C123" s="61" t="s">
        <v>1289</v>
      </c>
      <c r="D123" s="62" t="s">
        <v>278</v>
      </c>
      <c r="E123" s="62" t="s">
        <v>1290</v>
      </c>
      <c r="F123" s="160" t="s">
        <v>1023</v>
      </c>
      <c r="G123" s="160" t="s">
        <v>479</v>
      </c>
      <c r="H123" s="91" t="s">
        <v>479</v>
      </c>
      <c r="I123" s="60" t="s">
        <v>209</v>
      </c>
      <c r="J123" s="60" t="s">
        <v>455</v>
      </c>
      <c r="K123" s="60" t="s">
        <v>1042</v>
      </c>
      <c r="L123" s="60" t="s">
        <v>235</v>
      </c>
      <c r="M123" s="62" t="s">
        <v>251</v>
      </c>
      <c r="N123" s="62">
        <v>28</v>
      </c>
      <c r="O123" s="63">
        <v>28</v>
      </c>
      <c r="P123" s="64">
        <f t="shared" si="2"/>
        <v>100</v>
      </c>
      <c r="Q123" s="62">
        <v>0</v>
      </c>
      <c r="R123" s="63">
        <v>0</v>
      </c>
      <c r="S123" s="65" t="e">
        <f t="shared" si="3"/>
        <v>#DIV/0!</v>
      </c>
      <c r="T123" s="62" t="s">
        <v>313</v>
      </c>
      <c r="U123" s="62">
        <v>29</v>
      </c>
      <c r="V123" s="66">
        <v>44910.208043981482</v>
      </c>
      <c r="W123" s="66" t="s">
        <v>418</v>
      </c>
      <c r="X123" s="91" t="s">
        <v>313</v>
      </c>
      <c r="Y123" s="92" t="s">
        <v>304</v>
      </c>
      <c r="Z123" s="92" t="s">
        <v>818</v>
      </c>
    </row>
    <row r="124" spans="1:26" ht="12.95" customHeight="1" x14ac:dyDescent="0.2">
      <c r="A124" s="60">
        <v>191</v>
      </c>
      <c r="B124" s="60" t="s">
        <v>1291</v>
      </c>
      <c r="C124" s="61" t="s">
        <v>1292</v>
      </c>
      <c r="D124" s="62" t="s">
        <v>278</v>
      </c>
      <c r="E124" s="62" t="s">
        <v>1293</v>
      </c>
      <c r="F124" s="160" t="s">
        <v>1022</v>
      </c>
      <c r="G124" s="160" t="s">
        <v>471</v>
      </c>
      <c r="H124" s="91" t="s">
        <v>471</v>
      </c>
      <c r="I124" s="60" t="s">
        <v>209</v>
      </c>
      <c r="J124" s="60" t="s">
        <v>455</v>
      </c>
      <c r="K124" s="60" t="s">
        <v>1042</v>
      </c>
      <c r="L124" s="60" t="s">
        <v>235</v>
      </c>
      <c r="M124" s="62" t="s">
        <v>251</v>
      </c>
      <c r="N124" s="62">
        <v>25</v>
      </c>
      <c r="O124" s="63">
        <v>25</v>
      </c>
      <c r="P124" s="64">
        <f t="shared" si="2"/>
        <v>100</v>
      </c>
      <c r="Q124" s="62">
        <v>0</v>
      </c>
      <c r="R124" s="63">
        <v>0</v>
      </c>
      <c r="S124" s="65" t="e">
        <f t="shared" si="3"/>
        <v>#DIV/0!</v>
      </c>
      <c r="T124" s="62" t="s">
        <v>313</v>
      </c>
      <c r="U124" s="62">
        <v>26</v>
      </c>
      <c r="V124" s="66">
        <v>44931.081886574073</v>
      </c>
      <c r="W124" s="66" t="s">
        <v>1078</v>
      </c>
      <c r="X124" s="91" t="s">
        <v>313</v>
      </c>
      <c r="Y124" s="92" t="s">
        <v>271</v>
      </c>
      <c r="Z124" s="92" t="s">
        <v>271</v>
      </c>
    </row>
    <row r="125" spans="1:26" ht="12.95" customHeight="1" x14ac:dyDescent="0.2">
      <c r="A125" s="60">
        <v>16</v>
      </c>
      <c r="B125" s="60" t="s">
        <v>1294</v>
      </c>
      <c r="C125" s="61" t="s">
        <v>1295</v>
      </c>
      <c r="D125" s="62" t="s">
        <v>278</v>
      </c>
      <c r="E125" s="62" t="s">
        <v>1296</v>
      </c>
      <c r="F125" s="160" t="s">
        <v>1021</v>
      </c>
      <c r="G125" s="160" t="s">
        <v>454</v>
      </c>
      <c r="H125" s="91" t="s">
        <v>454</v>
      </c>
      <c r="I125" s="60" t="s">
        <v>209</v>
      </c>
      <c r="J125" s="60" t="s">
        <v>455</v>
      </c>
      <c r="K125" s="60" t="s">
        <v>1042</v>
      </c>
      <c r="L125" s="60" t="s">
        <v>235</v>
      </c>
      <c r="M125" s="62" t="s">
        <v>251</v>
      </c>
      <c r="N125" s="62">
        <v>54</v>
      </c>
      <c r="O125" s="63">
        <v>53</v>
      </c>
      <c r="P125" s="64">
        <f t="shared" si="2"/>
        <v>98.148148148148152</v>
      </c>
      <c r="Q125" s="62">
        <v>1</v>
      </c>
      <c r="R125" s="63">
        <v>1</v>
      </c>
      <c r="S125" s="65">
        <f t="shared" si="3"/>
        <v>100</v>
      </c>
      <c r="T125" s="62" t="s">
        <v>69</v>
      </c>
      <c r="U125" s="62">
        <v>56</v>
      </c>
      <c r="V125" s="66">
        <v>44907.085069444445</v>
      </c>
      <c r="W125" s="66" t="s">
        <v>1078</v>
      </c>
      <c r="X125" s="91" t="s">
        <v>69</v>
      </c>
      <c r="Y125" s="92" t="s">
        <v>74</v>
      </c>
      <c r="Z125" s="92" t="s">
        <v>74</v>
      </c>
    </row>
    <row r="126" spans="1:26" ht="12.95" customHeight="1" x14ac:dyDescent="0.2">
      <c r="A126" s="60">
        <v>22</v>
      </c>
      <c r="B126" s="60" t="s">
        <v>870</v>
      </c>
      <c r="C126" s="61" t="s">
        <v>1297</v>
      </c>
      <c r="D126" s="62" t="s">
        <v>278</v>
      </c>
      <c r="E126" s="62" t="s">
        <v>872</v>
      </c>
      <c r="F126" s="160" t="s">
        <v>1023</v>
      </c>
      <c r="G126" s="160" t="s">
        <v>479</v>
      </c>
      <c r="H126" s="91" t="s">
        <v>479</v>
      </c>
      <c r="I126" s="60" t="s">
        <v>209</v>
      </c>
      <c r="J126" s="60" t="s">
        <v>455</v>
      </c>
      <c r="K126" s="60" t="s">
        <v>1042</v>
      </c>
      <c r="L126" s="60" t="s">
        <v>235</v>
      </c>
      <c r="M126" s="62" t="s">
        <v>251</v>
      </c>
      <c r="N126" s="62">
        <v>47</v>
      </c>
      <c r="O126" s="63">
        <v>46</v>
      </c>
      <c r="P126" s="64">
        <f t="shared" si="2"/>
        <v>97.872340425531917</v>
      </c>
      <c r="Q126" s="62">
        <v>10</v>
      </c>
      <c r="R126" s="63">
        <v>4</v>
      </c>
      <c r="S126" s="65">
        <f t="shared" si="3"/>
        <v>40</v>
      </c>
      <c r="T126" s="62" t="s">
        <v>277</v>
      </c>
      <c r="U126" s="62">
        <v>57</v>
      </c>
      <c r="V126" s="66">
        <v>44907.143275462964</v>
      </c>
      <c r="W126" s="66" t="s">
        <v>1078</v>
      </c>
      <c r="X126" s="91" t="s">
        <v>277</v>
      </c>
      <c r="Y126" s="92" t="s">
        <v>271</v>
      </c>
      <c r="Z126" s="92" t="s">
        <v>271</v>
      </c>
    </row>
    <row r="127" spans="1:26" ht="12.95" customHeight="1" x14ac:dyDescent="0.2">
      <c r="A127" s="60">
        <v>64</v>
      </c>
      <c r="B127" s="60" t="s">
        <v>1298</v>
      </c>
      <c r="C127" s="61" t="s">
        <v>1299</v>
      </c>
      <c r="D127" s="62" t="s">
        <v>278</v>
      </c>
      <c r="E127" s="62" t="s">
        <v>1300</v>
      </c>
      <c r="F127" s="160" t="s">
        <v>1022</v>
      </c>
      <c r="G127" s="160" t="s">
        <v>471</v>
      </c>
      <c r="H127" s="91" t="s">
        <v>471</v>
      </c>
      <c r="I127" s="60" t="s">
        <v>209</v>
      </c>
      <c r="J127" s="60" t="s">
        <v>455</v>
      </c>
      <c r="K127" s="60" t="s">
        <v>1042</v>
      </c>
      <c r="L127" s="60" t="s">
        <v>235</v>
      </c>
      <c r="M127" s="62" t="s">
        <v>251</v>
      </c>
      <c r="N127" s="62">
        <v>31</v>
      </c>
      <c r="O127" s="63">
        <v>30</v>
      </c>
      <c r="P127" s="64">
        <f t="shared" si="2"/>
        <v>96.774193548387103</v>
      </c>
      <c r="Q127" s="62">
        <v>0</v>
      </c>
      <c r="R127" s="63">
        <v>0</v>
      </c>
      <c r="S127" s="65" t="e">
        <f t="shared" si="3"/>
        <v>#DIV/0!</v>
      </c>
      <c r="T127" s="62" t="s">
        <v>313</v>
      </c>
      <c r="U127" s="62">
        <v>31</v>
      </c>
      <c r="V127" s="66">
        <v>44908.438310185185</v>
      </c>
      <c r="W127" s="66" t="s">
        <v>1079</v>
      </c>
      <c r="X127" s="91" t="s">
        <v>313</v>
      </c>
      <c r="Y127" s="92" t="s">
        <v>271</v>
      </c>
      <c r="Z127" s="92" t="s">
        <v>271</v>
      </c>
    </row>
    <row r="128" spans="1:26" ht="12.95" customHeight="1" x14ac:dyDescent="0.2">
      <c r="A128" s="60">
        <v>223</v>
      </c>
      <c r="B128" s="60" t="s">
        <v>1301</v>
      </c>
      <c r="C128" s="61" t="s">
        <v>1302</v>
      </c>
      <c r="D128" s="62" t="s">
        <v>314</v>
      </c>
      <c r="E128" s="62" t="s">
        <v>1303</v>
      </c>
      <c r="F128" s="160" t="s">
        <v>1022</v>
      </c>
      <c r="G128" s="160" t="s">
        <v>471</v>
      </c>
      <c r="H128" s="91" t="s">
        <v>471</v>
      </c>
      <c r="I128" s="60" t="s">
        <v>209</v>
      </c>
      <c r="J128" s="60" t="s">
        <v>455</v>
      </c>
      <c r="K128" s="60" t="s">
        <v>1042</v>
      </c>
      <c r="L128" s="60" t="s">
        <v>235</v>
      </c>
      <c r="M128" s="62" t="s">
        <v>251</v>
      </c>
      <c r="N128" s="62">
        <v>102</v>
      </c>
      <c r="O128" s="63">
        <v>98</v>
      </c>
      <c r="P128" s="64">
        <f t="shared" si="2"/>
        <v>96.078431372549019</v>
      </c>
      <c r="Q128" s="62">
        <v>0</v>
      </c>
      <c r="R128" s="63">
        <v>0</v>
      </c>
      <c r="S128" s="65" t="e">
        <f t="shared" si="3"/>
        <v>#DIV/0!</v>
      </c>
      <c r="T128" s="62" t="s">
        <v>277</v>
      </c>
      <c r="U128" s="62">
        <v>102</v>
      </c>
      <c r="V128" s="66">
        <v>44949.116956018515</v>
      </c>
      <c r="W128" s="66" t="s">
        <v>418</v>
      </c>
      <c r="X128" s="91" t="s">
        <v>277</v>
      </c>
      <c r="Y128" s="92" t="s">
        <v>271</v>
      </c>
      <c r="Z128" s="92" t="s">
        <v>271</v>
      </c>
    </row>
    <row r="129" spans="1:26" ht="12.95" customHeight="1" x14ac:dyDescent="0.2">
      <c r="A129" s="60">
        <v>17</v>
      </c>
      <c r="B129" s="60" t="s">
        <v>1304</v>
      </c>
      <c r="C129" s="61" t="s">
        <v>1305</v>
      </c>
      <c r="D129" s="62" t="s">
        <v>278</v>
      </c>
      <c r="E129" s="62" t="s">
        <v>1306</v>
      </c>
      <c r="F129" s="160" t="s">
        <v>1022</v>
      </c>
      <c r="G129" s="160" t="s">
        <v>471</v>
      </c>
      <c r="H129" s="91" t="s">
        <v>471</v>
      </c>
      <c r="I129" s="60" t="s">
        <v>209</v>
      </c>
      <c r="J129" s="60" t="s">
        <v>455</v>
      </c>
      <c r="K129" s="60" t="s">
        <v>1042</v>
      </c>
      <c r="L129" s="60" t="s">
        <v>235</v>
      </c>
      <c r="M129" s="62" t="s">
        <v>251</v>
      </c>
      <c r="N129" s="62">
        <v>49</v>
      </c>
      <c r="O129" s="63">
        <v>47</v>
      </c>
      <c r="P129" s="64">
        <f t="shared" si="2"/>
        <v>95.918367346938766</v>
      </c>
      <c r="Q129" s="62">
        <v>0</v>
      </c>
      <c r="R129" s="63">
        <v>0</v>
      </c>
      <c r="S129" s="65" t="e">
        <f t="shared" si="3"/>
        <v>#DIV/0!</v>
      </c>
      <c r="T129" s="62" t="s">
        <v>277</v>
      </c>
      <c r="U129" s="62">
        <v>52</v>
      </c>
      <c r="V129" s="66">
        <v>44904.114016203705</v>
      </c>
      <c r="W129" s="66" t="s">
        <v>1078</v>
      </c>
      <c r="X129" s="91" t="s">
        <v>277</v>
      </c>
      <c r="Y129" s="92" t="s">
        <v>902</v>
      </c>
      <c r="Z129" s="92" t="s">
        <v>71</v>
      </c>
    </row>
    <row r="130" spans="1:26" ht="12.95" customHeight="1" x14ac:dyDescent="0.2">
      <c r="A130" s="60">
        <v>124</v>
      </c>
      <c r="B130" s="60" t="s">
        <v>867</v>
      </c>
      <c r="C130" s="61" t="s">
        <v>868</v>
      </c>
      <c r="D130" s="62" t="s">
        <v>278</v>
      </c>
      <c r="E130" s="62" t="s">
        <v>869</v>
      </c>
      <c r="F130" s="160" t="s">
        <v>1021</v>
      </c>
      <c r="G130" s="160" t="s">
        <v>454</v>
      </c>
      <c r="H130" s="91" t="s">
        <v>454</v>
      </c>
      <c r="I130" s="60" t="s">
        <v>209</v>
      </c>
      <c r="J130" s="60" t="s">
        <v>455</v>
      </c>
      <c r="K130" s="60" t="s">
        <v>1042</v>
      </c>
      <c r="L130" s="60" t="s">
        <v>235</v>
      </c>
      <c r="M130" s="62" t="s">
        <v>251</v>
      </c>
      <c r="N130" s="62">
        <v>63</v>
      </c>
      <c r="O130" s="63">
        <v>60</v>
      </c>
      <c r="P130" s="64">
        <f t="shared" ref="P130:P177" si="4">O130/N130*100</f>
        <v>95.238095238095227</v>
      </c>
      <c r="Q130" s="62">
        <v>1</v>
      </c>
      <c r="R130" s="63">
        <v>0</v>
      </c>
      <c r="S130" s="65">
        <f t="shared" ref="S130:S177" si="5">R130/Q130*100</f>
        <v>0</v>
      </c>
      <c r="T130" s="62" t="s">
        <v>277</v>
      </c>
      <c r="U130" s="62">
        <v>69</v>
      </c>
      <c r="V130" s="66">
        <v>44910.421620370369</v>
      </c>
      <c r="W130" s="66" t="s">
        <v>418</v>
      </c>
      <c r="X130" s="91" t="s">
        <v>277</v>
      </c>
      <c r="Y130" s="92" t="s">
        <v>271</v>
      </c>
      <c r="Z130" s="92" t="s">
        <v>1457</v>
      </c>
    </row>
    <row r="131" spans="1:26" ht="12.95" customHeight="1" x14ac:dyDescent="0.2">
      <c r="A131" s="60">
        <v>13</v>
      </c>
      <c r="B131" s="60" t="s">
        <v>1307</v>
      </c>
      <c r="C131" s="61" t="s">
        <v>1308</v>
      </c>
      <c r="D131" s="62" t="s">
        <v>278</v>
      </c>
      <c r="E131" s="62" t="s">
        <v>1309</v>
      </c>
      <c r="F131" s="160" t="s">
        <v>1022</v>
      </c>
      <c r="G131" s="160" t="s">
        <v>471</v>
      </c>
      <c r="H131" s="91" t="s">
        <v>471</v>
      </c>
      <c r="I131" s="60" t="s">
        <v>209</v>
      </c>
      <c r="J131" s="60" t="s">
        <v>455</v>
      </c>
      <c r="K131" s="60" t="s">
        <v>1042</v>
      </c>
      <c r="L131" s="60" t="s">
        <v>235</v>
      </c>
      <c r="M131" s="62" t="s">
        <v>251</v>
      </c>
      <c r="N131" s="62">
        <v>29</v>
      </c>
      <c r="O131" s="63">
        <v>27</v>
      </c>
      <c r="P131" s="64">
        <f t="shared" si="4"/>
        <v>93.103448275862064</v>
      </c>
      <c r="Q131" s="62">
        <v>2</v>
      </c>
      <c r="R131" s="63">
        <v>0</v>
      </c>
      <c r="S131" s="65">
        <f t="shared" si="5"/>
        <v>0</v>
      </c>
      <c r="T131" s="62" t="s">
        <v>277</v>
      </c>
      <c r="U131" s="62">
        <v>30</v>
      </c>
      <c r="V131" s="66">
        <v>44907.04859953704</v>
      </c>
      <c r="W131" s="66" t="s">
        <v>1078</v>
      </c>
      <c r="X131" s="91" t="s">
        <v>277</v>
      </c>
      <c r="Y131" s="92" t="s">
        <v>271</v>
      </c>
      <c r="Z131" s="92" t="s">
        <v>271</v>
      </c>
    </row>
    <row r="132" spans="1:26" ht="12.95" customHeight="1" x14ac:dyDescent="0.2">
      <c r="A132" s="60">
        <v>2</v>
      </c>
      <c r="B132" s="60" t="s">
        <v>875</v>
      </c>
      <c r="C132" s="61" t="s">
        <v>1310</v>
      </c>
      <c r="D132" s="62" t="s">
        <v>314</v>
      </c>
      <c r="E132" s="62" t="s">
        <v>877</v>
      </c>
      <c r="F132" s="160" t="s">
        <v>1024</v>
      </c>
      <c r="G132" s="160" t="s">
        <v>1424</v>
      </c>
      <c r="H132" s="91" t="s">
        <v>1137</v>
      </c>
      <c r="I132" s="60" t="s">
        <v>211</v>
      </c>
      <c r="J132" s="60" t="s">
        <v>509</v>
      </c>
      <c r="K132" s="60" t="s">
        <v>1043</v>
      </c>
      <c r="L132" s="60" t="s">
        <v>235</v>
      </c>
      <c r="M132" s="62" t="s">
        <v>252</v>
      </c>
      <c r="N132" s="62">
        <v>25</v>
      </c>
      <c r="O132" s="63">
        <v>25</v>
      </c>
      <c r="P132" s="64">
        <f t="shared" si="4"/>
        <v>100</v>
      </c>
      <c r="Q132" s="62">
        <v>0</v>
      </c>
      <c r="R132" s="63">
        <v>0</v>
      </c>
      <c r="S132" s="65" t="e">
        <f t="shared" si="5"/>
        <v>#DIV/0!</v>
      </c>
      <c r="T132" s="62" t="s">
        <v>313</v>
      </c>
      <c r="U132" s="62">
        <v>25</v>
      </c>
      <c r="V132" s="66">
        <v>44903.796643518515</v>
      </c>
      <c r="W132" s="66" t="s">
        <v>1078</v>
      </c>
      <c r="X132" s="91" t="s">
        <v>313</v>
      </c>
      <c r="Y132" s="92" t="s">
        <v>271</v>
      </c>
      <c r="Z132" s="92" t="s">
        <v>1464</v>
      </c>
    </row>
    <row r="133" spans="1:26" ht="12.95" customHeight="1" x14ac:dyDescent="0.2">
      <c r="A133" s="60">
        <v>56</v>
      </c>
      <c r="B133" s="60" t="s">
        <v>891</v>
      </c>
      <c r="C133" s="61" t="s">
        <v>1311</v>
      </c>
      <c r="D133" s="62" t="s">
        <v>278</v>
      </c>
      <c r="E133" s="62" t="s">
        <v>893</v>
      </c>
      <c r="F133" s="160" t="s">
        <v>1039</v>
      </c>
      <c r="G133" s="160" t="s">
        <v>1430</v>
      </c>
      <c r="H133" s="91" t="s">
        <v>878</v>
      </c>
      <c r="I133" s="60" t="s">
        <v>211</v>
      </c>
      <c r="J133" s="60" t="s">
        <v>509</v>
      </c>
      <c r="K133" s="60" t="s">
        <v>1043</v>
      </c>
      <c r="L133" s="60" t="s">
        <v>235</v>
      </c>
      <c r="M133" s="62" t="s">
        <v>252</v>
      </c>
      <c r="N133" s="62">
        <v>95</v>
      </c>
      <c r="O133" s="63">
        <v>95</v>
      </c>
      <c r="P133" s="64">
        <f t="shared" si="4"/>
        <v>100</v>
      </c>
      <c r="Q133" s="62">
        <v>13</v>
      </c>
      <c r="R133" s="63">
        <v>12</v>
      </c>
      <c r="S133" s="65">
        <f t="shared" si="5"/>
        <v>92.307692307692307</v>
      </c>
      <c r="T133" s="62" t="s">
        <v>277</v>
      </c>
      <c r="U133" s="62">
        <v>120</v>
      </c>
      <c r="V133" s="66">
        <v>44908.326921296299</v>
      </c>
      <c r="W133" s="66" t="s">
        <v>1079</v>
      </c>
      <c r="X133" s="91" t="s">
        <v>277</v>
      </c>
      <c r="Y133" s="92" t="s">
        <v>540</v>
      </c>
      <c r="Z133" s="92" t="s">
        <v>1455</v>
      </c>
    </row>
    <row r="134" spans="1:26" ht="12.95" customHeight="1" x14ac:dyDescent="0.2">
      <c r="A134" s="60">
        <v>80</v>
      </c>
      <c r="B134" s="60" t="s">
        <v>35</v>
      </c>
      <c r="C134" s="61" t="s">
        <v>1312</v>
      </c>
      <c r="D134" s="62" t="s">
        <v>314</v>
      </c>
      <c r="E134" s="62" t="s">
        <v>1313</v>
      </c>
      <c r="F134" s="160" t="s">
        <v>1024</v>
      </c>
      <c r="G134" s="160" t="s">
        <v>1424</v>
      </c>
      <c r="H134" s="91" t="s">
        <v>1137</v>
      </c>
      <c r="I134" s="60" t="s">
        <v>211</v>
      </c>
      <c r="J134" s="60" t="s">
        <v>509</v>
      </c>
      <c r="K134" s="60" t="s">
        <v>1043</v>
      </c>
      <c r="L134" s="60" t="s">
        <v>235</v>
      </c>
      <c r="M134" s="62" t="s">
        <v>252</v>
      </c>
      <c r="N134" s="62">
        <v>6</v>
      </c>
      <c r="O134" s="63">
        <v>6</v>
      </c>
      <c r="P134" s="64">
        <f t="shared" si="4"/>
        <v>100</v>
      </c>
      <c r="Q134" s="62">
        <v>0</v>
      </c>
      <c r="R134" s="63">
        <v>0</v>
      </c>
      <c r="S134" s="65" t="e">
        <f t="shared" si="5"/>
        <v>#DIV/0!</v>
      </c>
      <c r="T134" s="62" t="s">
        <v>69</v>
      </c>
      <c r="U134" s="62">
        <v>6</v>
      </c>
      <c r="V134" s="66">
        <v>44909.254918981482</v>
      </c>
      <c r="W134" s="66" t="s">
        <v>418</v>
      </c>
      <c r="X134" s="91" t="s">
        <v>69</v>
      </c>
      <c r="Y134" s="92" t="s">
        <v>271</v>
      </c>
      <c r="Z134" s="92" t="s">
        <v>271</v>
      </c>
    </row>
    <row r="135" spans="1:26" ht="12.95" customHeight="1" x14ac:dyDescent="0.2">
      <c r="A135" s="60">
        <v>81</v>
      </c>
      <c r="B135" s="60" t="s">
        <v>1314</v>
      </c>
      <c r="C135" s="61" t="s">
        <v>1315</v>
      </c>
      <c r="D135" s="62" t="s">
        <v>314</v>
      </c>
      <c r="E135" s="62" t="s">
        <v>1316</v>
      </c>
      <c r="F135" s="160" t="s">
        <v>1024</v>
      </c>
      <c r="G135" s="160" t="s">
        <v>1424</v>
      </c>
      <c r="H135" s="91" t="s">
        <v>1133</v>
      </c>
      <c r="I135" s="60" t="s">
        <v>211</v>
      </c>
      <c r="J135" s="60" t="s">
        <v>509</v>
      </c>
      <c r="K135" s="60" t="s">
        <v>1043</v>
      </c>
      <c r="L135" s="60" t="s">
        <v>235</v>
      </c>
      <c r="M135" s="62" t="s">
        <v>252</v>
      </c>
      <c r="N135" s="62">
        <v>4</v>
      </c>
      <c r="O135" s="63">
        <v>4</v>
      </c>
      <c r="P135" s="64">
        <f t="shared" si="4"/>
        <v>100</v>
      </c>
      <c r="Q135" s="62">
        <v>0</v>
      </c>
      <c r="R135" s="63">
        <v>0</v>
      </c>
      <c r="S135" s="65" t="e">
        <f t="shared" si="5"/>
        <v>#DIV/0!</v>
      </c>
      <c r="T135" s="62" t="s">
        <v>69</v>
      </c>
      <c r="U135" s="62">
        <v>4</v>
      </c>
      <c r="V135" s="66">
        <v>44909.258125</v>
      </c>
      <c r="W135" s="66" t="s">
        <v>418</v>
      </c>
      <c r="X135" s="91" t="s">
        <v>69</v>
      </c>
      <c r="Y135" s="92" t="s">
        <v>271</v>
      </c>
      <c r="Z135" s="92" t="s">
        <v>271</v>
      </c>
    </row>
    <row r="136" spans="1:26" ht="12.95" customHeight="1" x14ac:dyDescent="0.2">
      <c r="A136" s="60">
        <v>82</v>
      </c>
      <c r="B136" s="60" t="s">
        <v>1317</v>
      </c>
      <c r="C136" s="61" t="s">
        <v>1318</v>
      </c>
      <c r="D136" s="62" t="s">
        <v>314</v>
      </c>
      <c r="E136" s="62" t="s">
        <v>1319</v>
      </c>
      <c r="F136" s="160" t="s">
        <v>1024</v>
      </c>
      <c r="G136" s="160" t="s">
        <v>1424</v>
      </c>
      <c r="H136" s="91" t="s">
        <v>1137</v>
      </c>
      <c r="I136" s="60" t="s">
        <v>211</v>
      </c>
      <c r="J136" s="60" t="s">
        <v>509</v>
      </c>
      <c r="K136" s="60" t="s">
        <v>1043</v>
      </c>
      <c r="L136" s="60" t="s">
        <v>235</v>
      </c>
      <c r="M136" s="62" t="s">
        <v>252</v>
      </c>
      <c r="N136" s="62">
        <v>3</v>
      </c>
      <c r="O136" s="63">
        <v>3</v>
      </c>
      <c r="P136" s="64">
        <f t="shared" si="4"/>
        <v>100</v>
      </c>
      <c r="Q136" s="62">
        <v>0</v>
      </c>
      <c r="R136" s="63">
        <v>0</v>
      </c>
      <c r="S136" s="65" t="e">
        <f t="shared" si="5"/>
        <v>#DIV/0!</v>
      </c>
      <c r="T136" s="62" t="s">
        <v>69</v>
      </c>
      <c r="U136" s="62">
        <v>3</v>
      </c>
      <c r="V136" s="66">
        <v>44909.259884259256</v>
      </c>
      <c r="W136" s="66">
        <v>44910</v>
      </c>
      <c r="X136" s="91" t="s">
        <v>69</v>
      </c>
      <c r="Y136" s="92" t="s">
        <v>271</v>
      </c>
      <c r="Z136" s="92" t="s">
        <v>271</v>
      </c>
    </row>
    <row r="137" spans="1:26" ht="12.95" customHeight="1" x14ac:dyDescent="0.2">
      <c r="A137" s="60">
        <v>98</v>
      </c>
      <c r="B137" s="60" t="s">
        <v>1320</v>
      </c>
      <c r="C137" s="61" t="s">
        <v>1321</v>
      </c>
      <c r="D137" s="62" t="s">
        <v>314</v>
      </c>
      <c r="E137" s="62" t="s">
        <v>1322</v>
      </c>
      <c r="F137" s="160" t="s">
        <v>1026</v>
      </c>
      <c r="G137" s="160" t="s">
        <v>1423</v>
      </c>
      <c r="H137" s="91" t="s">
        <v>539</v>
      </c>
      <c r="I137" s="60" t="s">
        <v>211</v>
      </c>
      <c r="J137" s="60" t="s">
        <v>509</v>
      </c>
      <c r="K137" s="60" t="s">
        <v>1043</v>
      </c>
      <c r="L137" s="60" t="s">
        <v>235</v>
      </c>
      <c r="M137" s="62" t="s">
        <v>252</v>
      </c>
      <c r="N137" s="62">
        <v>9</v>
      </c>
      <c r="O137" s="63">
        <v>9</v>
      </c>
      <c r="P137" s="64">
        <f t="shared" si="4"/>
        <v>100</v>
      </c>
      <c r="Q137" s="62">
        <v>0</v>
      </c>
      <c r="R137" s="63">
        <v>0</v>
      </c>
      <c r="S137" s="65" t="e">
        <f t="shared" si="5"/>
        <v>#DIV/0!</v>
      </c>
      <c r="T137" s="62" t="s">
        <v>69</v>
      </c>
      <c r="U137" s="62">
        <v>14</v>
      </c>
      <c r="V137" s="66">
        <v>44910.130462962959</v>
      </c>
      <c r="W137" s="66" t="s">
        <v>418</v>
      </c>
      <c r="X137" s="91" t="s">
        <v>69</v>
      </c>
      <c r="Y137" s="92" t="s">
        <v>271</v>
      </c>
      <c r="Z137" s="92" t="s">
        <v>271</v>
      </c>
    </row>
    <row r="138" spans="1:26" ht="12.95" customHeight="1" x14ac:dyDescent="0.2">
      <c r="A138" s="60">
        <v>100</v>
      </c>
      <c r="B138" s="60" t="s">
        <v>1323</v>
      </c>
      <c r="C138" s="61" t="s">
        <v>1324</v>
      </c>
      <c r="D138" s="62" t="s">
        <v>314</v>
      </c>
      <c r="E138" s="62" t="s">
        <v>1325</v>
      </c>
      <c r="F138" s="160" t="s">
        <v>1024</v>
      </c>
      <c r="G138" s="160" t="s">
        <v>1424</v>
      </c>
      <c r="H138" s="91" t="s">
        <v>1133</v>
      </c>
      <c r="I138" s="60" t="s">
        <v>211</v>
      </c>
      <c r="J138" s="60" t="s">
        <v>509</v>
      </c>
      <c r="K138" s="60" t="s">
        <v>1043</v>
      </c>
      <c r="L138" s="60" t="s">
        <v>235</v>
      </c>
      <c r="M138" s="62" t="s">
        <v>252</v>
      </c>
      <c r="N138" s="62">
        <v>10</v>
      </c>
      <c r="O138" s="63">
        <v>10</v>
      </c>
      <c r="P138" s="64">
        <f t="shared" si="4"/>
        <v>100</v>
      </c>
      <c r="Q138" s="62">
        <v>0</v>
      </c>
      <c r="R138" s="63">
        <v>0</v>
      </c>
      <c r="S138" s="65" t="e">
        <f t="shared" si="5"/>
        <v>#DIV/0!</v>
      </c>
      <c r="T138" s="62" t="s">
        <v>69</v>
      </c>
      <c r="U138" s="62">
        <v>9</v>
      </c>
      <c r="V138" s="66">
        <v>44910.133310185185</v>
      </c>
      <c r="W138" s="66" t="s">
        <v>418</v>
      </c>
      <c r="X138" s="91" t="s">
        <v>69</v>
      </c>
      <c r="Y138" s="92" t="s">
        <v>271</v>
      </c>
      <c r="Z138" s="92" t="s">
        <v>271</v>
      </c>
    </row>
    <row r="139" spans="1:26" ht="12.95" customHeight="1" x14ac:dyDescent="0.2">
      <c r="A139" s="60">
        <v>110</v>
      </c>
      <c r="B139" s="60" t="s">
        <v>1326</v>
      </c>
      <c r="C139" s="61" t="s">
        <v>1327</v>
      </c>
      <c r="D139" s="62" t="s">
        <v>314</v>
      </c>
      <c r="E139" s="62" t="s">
        <v>1328</v>
      </c>
      <c r="F139" s="160" t="s">
        <v>1024</v>
      </c>
      <c r="G139" s="160" t="s">
        <v>1424</v>
      </c>
      <c r="H139" s="91" t="s">
        <v>1133</v>
      </c>
      <c r="I139" s="60" t="s">
        <v>211</v>
      </c>
      <c r="J139" s="60" t="s">
        <v>509</v>
      </c>
      <c r="K139" s="60" t="s">
        <v>1043</v>
      </c>
      <c r="L139" s="60" t="s">
        <v>235</v>
      </c>
      <c r="M139" s="62" t="s">
        <v>252</v>
      </c>
      <c r="N139" s="62">
        <v>23</v>
      </c>
      <c r="O139" s="63">
        <v>23</v>
      </c>
      <c r="P139" s="64">
        <f t="shared" si="4"/>
        <v>100</v>
      </c>
      <c r="Q139" s="62">
        <v>0</v>
      </c>
      <c r="R139" s="63">
        <v>0</v>
      </c>
      <c r="S139" s="65" t="e">
        <f t="shared" si="5"/>
        <v>#DIV/0!</v>
      </c>
      <c r="T139" s="62" t="s">
        <v>277</v>
      </c>
      <c r="U139" s="62">
        <v>27</v>
      </c>
      <c r="V139" s="66">
        <v>44910.289756944447</v>
      </c>
      <c r="W139" s="66" t="s">
        <v>418</v>
      </c>
      <c r="X139" s="91" t="s">
        <v>277</v>
      </c>
      <c r="Y139" s="92" t="s">
        <v>271</v>
      </c>
      <c r="Z139" s="92" t="s">
        <v>271</v>
      </c>
    </row>
    <row r="140" spans="1:26" ht="12.95" customHeight="1" x14ac:dyDescent="0.2">
      <c r="A140" s="60">
        <v>122</v>
      </c>
      <c r="B140" s="60" t="s">
        <v>1329</v>
      </c>
      <c r="C140" s="61" t="s">
        <v>1330</v>
      </c>
      <c r="D140" s="62" t="s">
        <v>314</v>
      </c>
      <c r="E140" s="62" t="s">
        <v>1331</v>
      </c>
      <c r="F140" s="160" t="s">
        <v>1039</v>
      </c>
      <c r="G140" s="160" t="s">
        <v>1430</v>
      </c>
      <c r="H140" s="91" t="s">
        <v>878</v>
      </c>
      <c r="I140" s="60" t="s">
        <v>211</v>
      </c>
      <c r="J140" s="60" t="s">
        <v>509</v>
      </c>
      <c r="K140" s="60" t="s">
        <v>1043</v>
      </c>
      <c r="L140" s="60" t="s">
        <v>235</v>
      </c>
      <c r="M140" s="62" t="s">
        <v>252</v>
      </c>
      <c r="N140" s="62">
        <v>7</v>
      </c>
      <c r="O140" s="63">
        <v>7</v>
      </c>
      <c r="P140" s="64">
        <f t="shared" si="4"/>
        <v>100</v>
      </c>
      <c r="Q140" s="62">
        <v>0</v>
      </c>
      <c r="R140" s="63">
        <v>0</v>
      </c>
      <c r="S140" s="65" t="e">
        <f t="shared" si="5"/>
        <v>#DIV/0!</v>
      </c>
      <c r="T140" s="62" t="s">
        <v>69</v>
      </c>
      <c r="U140" s="62">
        <v>10</v>
      </c>
      <c r="V140" s="66">
        <v>44910.370567129627</v>
      </c>
      <c r="W140" s="66" t="s">
        <v>418</v>
      </c>
      <c r="X140" s="91" t="s">
        <v>69</v>
      </c>
      <c r="Y140" s="92" t="s">
        <v>271</v>
      </c>
      <c r="Z140" s="92" t="s">
        <v>271</v>
      </c>
    </row>
    <row r="141" spans="1:26" ht="12.95" customHeight="1" x14ac:dyDescent="0.2">
      <c r="A141" s="60">
        <v>129</v>
      </c>
      <c r="B141" s="60" t="s">
        <v>35</v>
      </c>
      <c r="C141" s="61" t="s">
        <v>1332</v>
      </c>
      <c r="D141" s="62" t="s">
        <v>314</v>
      </c>
      <c r="E141" s="62" t="s">
        <v>1333</v>
      </c>
      <c r="F141" s="160" t="s">
        <v>1026</v>
      </c>
      <c r="G141" s="160" t="s">
        <v>1423</v>
      </c>
      <c r="H141" s="91" t="s">
        <v>539</v>
      </c>
      <c r="I141" s="60" t="s">
        <v>211</v>
      </c>
      <c r="J141" s="60" t="s">
        <v>509</v>
      </c>
      <c r="K141" s="60" t="s">
        <v>1043</v>
      </c>
      <c r="L141" s="60" t="s">
        <v>235</v>
      </c>
      <c r="M141" s="62" t="s">
        <v>252</v>
      </c>
      <c r="N141" s="62">
        <v>7</v>
      </c>
      <c r="O141" s="63">
        <v>7</v>
      </c>
      <c r="P141" s="64">
        <f t="shared" si="4"/>
        <v>100</v>
      </c>
      <c r="Q141" s="62">
        <v>0</v>
      </c>
      <c r="R141" s="63">
        <v>0</v>
      </c>
      <c r="S141" s="65" t="e">
        <f t="shared" si="5"/>
        <v>#DIV/0!</v>
      </c>
      <c r="T141" s="62" t="s">
        <v>277</v>
      </c>
      <c r="U141" s="62">
        <v>7</v>
      </c>
      <c r="V141" s="66">
        <v>44910.595601851855</v>
      </c>
      <c r="W141" s="66" t="s">
        <v>418</v>
      </c>
      <c r="X141" s="91" t="s">
        <v>277</v>
      </c>
      <c r="Y141" s="92" t="s">
        <v>271</v>
      </c>
      <c r="Z141" s="92" t="s">
        <v>271</v>
      </c>
    </row>
    <row r="142" spans="1:26" ht="12.95" customHeight="1" x14ac:dyDescent="0.2">
      <c r="A142" s="60">
        <v>130</v>
      </c>
      <c r="B142" s="60" t="s">
        <v>35</v>
      </c>
      <c r="C142" s="61" t="s">
        <v>1334</v>
      </c>
      <c r="D142" s="62" t="s">
        <v>314</v>
      </c>
      <c r="E142" s="62" t="s">
        <v>1335</v>
      </c>
      <c r="F142" s="160" t="s">
        <v>1026</v>
      </c>
      <c r="G142" s="160" t="s">
        <v>1423</v>
      </c>
      <c r="H142" s="91" t="s">
        <v>539</v>
      </c>
      <c r="I142" s="60" t="s">
        <v>211</v>
      </c>
      <c r="J142" s="60" t="s">
        <v>509</v>
      </c>
      <c r="K142" s="60" t="s">
        <v>1043</v>
      </c>
      <c r="L142" s="60" t="s">
        <v>235</v>
      </c>
      <c r="M142" s="62" t="s">
        <v>252</v>
      </c>
      <c r="N142" s="62">
        <v>5</v>
      </c>
      <c r="O142" s="63">
        <v>5</v>
      </c>
      <c r="P142" s="64">
        <f t="shared" si="4"/>
        <v>100</v>
      </c>
      <c r="Q142" s="62">
        <v>0</v>
      </c>
      <c r="R142" s="63">
        <v>0</v>
      </c>
      <c r="S142" s="65" t="e">
        <f t="shared" si="5"/>
        <v>#DIV/0!</v>
      </c>
      <c r="T142" s="62" t="s">
        <v>277</v>
      </c>
      <c r="U142" s="62">
        <v>6</v>
      </c>
      <c r="V142" s="66">
        <v>44910.600185185183</v>
      </c>
      <c r="W142" s="66" t="s">
        <v>418</v>
      </c>
      <c r="X142" s="91" t="s">
        <v>277</v>
      </c>
      <c r="Y142" s="92" t="s">
        <v>271</v>
      </c>
      <c r="Z142" s="92" t="s">
        <v>271</v>
      </c>
    </row>
    <row r="143" spans="1:26" ht="12.95" customHeight="1" x14ac:dyDescent="0.2">
      <c r="A143" s="60">
        <v>182</v>
      </c>
      <c r="B143" s="60" t="s">
        <v>1336</v>
      </c>
      <c r="C143" s="61" t="s">
        <v>1337</v>
      </c>
      <c r="D143" s="62" t="s">
        <v>314</v>
      </c>
      <c r="E143" s="62" t="s">
        <v>1338</v>
      </c>
      <c r="F143" s="160" t="s">
        <v>1026</v>
      </c>
      <c r="G143" s="160" t="s">
        <v>1423</v>
      </c>
      <c r="H143" s="91" t="s">
        <v>539</v>
      </c>
      <c r="I143" s="60" t="s">
        <v>211</v>
      </c>
      <c r="J143" s="60" t="s">
        <v>509</v>
      </c>
      <c r="K143" s="60" t="s">
        <v>1043</v>
      </c>
      <c r="L143" s="60" t="s">
        <v>235</v>
      </c>
      <c r="M143" s="62" t="s">
        <v>252</v>
      </c>
      <c r="N143" s="62">
        <v>13</v>
      </c>
      <c r="O143" s="63">
        <v>13</v>
      </c>
      <c r="P143" s="64">
        <f t="shared" si="4"/>
        <v>100</v>
      </c>
      <c r="Q143" s="62">
        <v>0</v>
      </c>
      <c r="R143" s="63">
        <v>0</v>
      </c>
      <c r="S143" s="65" t="e">
        <f t="shared" si="5"/>
        <v>#DIV/0!</v>
      </c>
      <c r="T143" s="62" t="s">
        <v>277</v>
      </c>
      <c r="U143" s="62">
        <v>13</v>
      </c>
      <c r="V143" s="66">
        <v>44922.138981481483</v>
      </c>
      <c r="W143" s="66">
        <v>44910</v>
      </c>
      <c r="X143" s="91" t="s">
        <v>277</v>
      </c>
      <c r="Y143" s="92" t="s">
        <v>271</v>
      </c>
      <c r="Z143" s="92" t="s">
        <v>271</v>
      </c>
    </row>
    <row r="144" spans="1:26" ht="12.95" customHeight="1" x14ac:dyDescent="0.2">
      <c r="A144" s="60">
        <v>137</v>
      </c>
      <c r="B144" s="60" t="s">
        <v>1339</v>
      </c>
      <c r="C144" s="61" t="s">
        <v>1340</v>
      </c>
      <c r="D144" s="62" t="s">
        <v>314</v>
      </c>
      <c r="E144" s="62" t="s">
        <v>1341</v>
      </c>
      <c r="F144" s="160" t="s">
        <v>1039</v>
      </c>
      <c r="G144" s="160" t="s">
        <v>1430</v>
      </c>
      <c r="H144" s="91" t="s">
        <v>878</v>
      </c>
      <c r="I144" s="60" t="s">
        <v>211</v>
      </c>
      <c r="J144" s="60" t="s">
        <v>509</v>
      </c>
      <c r="K144" s="60" t="s">
        <v>1043</v>
      </c>
      <c r="L144" s="60" t="s">
        <v>235</v>
      </c>
      <c r="M144" s="62" t="s">
        <v>252</v>
      </c>
      <c r="N144" s="62">
        <v>83</v>
      </c>
      <c r="O144" s="63">
        <v>80</v>
      </c>
      <c r="P144" s="64">
        <f t="shared" si="4"/>
        <v>96.385542168674704</v>
      </c>
      <c r="Q144" s="62">
        <v>0</v>
      </c>
      <c r="R144" s="63">
        <v>0</v>
      </c>
      <c r="S144" s="65" t="e">
        <f t="shared" si="5"/>
        <v>#DIV/0!</v>
      </c>
      <c r="T144" s="62" t="s">
        <v>277</v>
      </c>
      <c r="U144" s="62">
        <v>83</v>
      </c>
      <c r="V144" s="66">
        <v>44911.172939814816</v>
      </c>
      <c r="W144" s="66" t="s">
        <v>1079</v>
      </c>
      <c r="X144" s="91" t="s">
        <v>277</v>
      </c>
      <c r="Y144" s="92" t="s">
        <v>271</v>
      </c>
      <c r="Z144" s="92" t="s">
        <v>271</v>
      </c>
    </row>
    <row r="145" spans="1:26" ht="12.95" customHeight="1" x14ac:dyDescent="0.2">
      <c r="A145" s="60">
        <v>204</v>
      </c>
      <c r="B145" s="60" t="s">
        <v>879</v>
      </c>
      <c r="C145" s="61" t="s">
        <v>1342</v>
      </c>
      <c r="D145" s="62" t="s">
        <v>278</v>
      </c>
      <c r="E145" s="62" t="s">
        <v>881</v>
      </c>
      <c r="F145" s="160" t="s">
        <v>1024</v>
      </c>
      <c r="G145" s="160" t="s">
        <v>1424</v>
      </c>
      <c r="H145" s="91" t="s">
        <v>1133</v>
      </c>
      <c r="I145" s="60" t="s">
        <v>211</v>
      </c>
      <c r="J145" s="60" t="s">
        <v>509</v>
      </c>
      <c r="K145" s="60" t="s">
        <v>1043</v>
      </c>
      <c r="L145" s="60" t="s">
        <v>235</v>
      </c>
      <c r="M145" s="62" t="s">
        <v>252</v>
      </c>
      <c r="N145" s="62">
        <v>49</v>
      </c>
      <c r="O145" s="63">
        <v>47</v>
      </c>
      <c r="P145" s="64">
        <f t="shared" si="4"/>
        <v>95.918367346938766</v>
      </c>
      <c r="Q145" s="62">
        <v>9</v>
      </c>
      <c r="R145" s="63">
        <v>6</v>
      </c>
      <c r="S145" s="65">
        <f t="shared" si="5"/>
        <v>66.666666666666657</v>
      </c>
      <c r="T145" s="62" t="s">
        <v>277</v>
      </c>
      <c r="U145" s="62">
        <v>63</v>
      </c>
      <c r="V145" s="66">
        <v>44937.079872685186</v>
      </c>
      <c r="W145" s="66" t="s">
        <v>393</v>
      </c>
      <c r="X145" s="91" t="s">
        <v>277</v>
      </c>
      <c r="Y145" s="92" t="s">
        <v>271</v>
      </c>
      <c r="Z145" s="92" t="s">
        <v>1465</v>
      </c>
    </row>
    <row r="146" spans="1:26" ht="12.95" customHeight="1" x14ac:dyDescent="0.2">
      <c r="A146" s="60">
        <v>11</v>
      </c>
      <c r="B146" s="60" t="s">
        <v>1343</v>
      </c>
      <c r="C146" s="61" t="s">
        <v>1344</v>
      </c>
      <c r="D146" s="62" t="s">
        <v>278</v>
      </c>
      <c r="E146" s="62" t="s">
        <v>1345</v>
      </c>
      <c r="F146" s="160" t="s">
        <v>1022</v>
      </c>
      <c r="G146" s="160" t="s">
        <v>471</v>
      </c>
      <c r="H146" s="91" t="s">
        <v>471</v>
      </c>
      <c r="I146" s="60" t="s">
        <v>209</v>
      </c>
      <c r="J146" s="60" t="s">
        <v>455</v>
      </c>
      <c r="K146" s="60" t="s">
        <v>1042</v>
      </c>
      <c r="L146" s="60" t="s">
        <v>235</v>
      </c>
      <c r="M146" s="62" t="s">
        <v>252</v>
      </c>
      <c r="N146" s="62">
        <v>37</v>
      </c>
      <c r="O146" s="63">
        <v>35</v>
      </c>
      <c r="P146" s="64">
        <f t="shared" si="4"/>
        <v>94.594594594594597</v>
      </c>
      <c r="Q146" s="62">
        <v>0</v>
      </c>
      <c r="R146" s="63">
        <v>0</v>
      </c>
      <c r="S146" s="65" t="e">
        <f t="shared" si="5"/>
        <v>#DIV/0!</v>
      </c>
      <c r="T146" s="62" t="s">
        <v>277</v>
      </c>
      <c r="U146" s="62">
        <v>3712</v>
      </c>
      <c r="V146" s="66">
        <v>44906.274293981478</v>
      </c>
      <c r="W146" s="66" t="s">
        <v>1079</v>
      </c>
      <c r="X146" s="91" t="s">
        <v>277</v>
      </c>
      <c r="Y146" s="92" t="s">
        <v>271</v>
      </c>
      <c r="Z146" s="92" t="s">
        <v>540</v>
      </c>
    </row>
    <row r="147" spans="1:26" ht="12.95" customHeight="1" x14ac:dyDescent="0.2">
      <c r="A147" s="60">
        <v>55</v>
      </c>
      <c r="B147" s="60" t="s">
        <v>1346</v>
      </c>
      <c r="C147" s="61" t="s">
        <v>1347</v>
      </c>
      <c r="D147" s="62" t="s">
        <v>1348</v>
      </c>
      <c r="E147" s="62" t="s">
        <v>1349</v>
      </c>
      <c r="F147" s="160" t="s">
        <v>1024</v>
      </c>
      <c r="G147" s="160" t="s">
        <v>1424</v>
      </c>
      <c r="H147" s="91" t="s">
        <v>1137</v>
      </c>
      <c r="I147" s="60" t="s">
        <v>211</v>
      </c>
      <c r="J147" s="60" t="s">
        <v>509</v>
      </c>
      <c r="K147" s="60" t="s">
        <v>1043</v>
      </c>
      <c r="L147" s="60" t="s">
        <v>235</v>
      </c>
      <c r="M147" s="62" t="s">
        <v>252</v>
      </c>
      <c r="N147" s="62">
        <v>13</v>
      </c>
      <c r="O147" s="63">
        <v>12</v>
      </c>
      <c r="P147" s="64">
        <f t="shared" si="4"/>
        <v>92.307692307692307</v>
      </c>
      <c r="Q147" s="62">
        <v>0</v>
      </c>
      <c r="R147" s="63">
        <v>0</v>
      </c>
      <c r="S147" s="65" t="e">
        <f t="shared" si="5"/>
        <v>#DIV/0!</v>
      </c>
      <c r="T147" s="62" t="s">
        <v>69</v>
      </c>
      <c r="U147" s="62">
        <v>17</v>
      </c>
      <c r="V147" s="66">
        <v>44908.318668981483</v>
      </c>
      <c r="W147" s="66" t="s">
        <v>1079</v>
      </c>
      <c r="X147" s="91" t="s">
        <v>69</v>
      </c>
      <c r="Y147" s="92" t="s">
        <v>74</v>
      </c>
      <c r="Z147" s="92" t="s">
        <v>74</v>
      </c>
    </row>
    <row r="148" spans="1:26" ht="12.95" customHeight="1" x14ac:dyDescent="0.2">
      <c r="A148" s="60">
        <v>20</v>
      </c>
      <c r="B148" s="60" t="s">
        <v>898</v>
      </c>
      <c r="C148" s="61" t="s">
        <v>1350</v>
      </c>
      <c r="D148" s="62" t="s">
        <v>901</v>
      </c>
      <c r="E148" s="62" t="s">
        <v>900</v>
      </c>
      <c r="F148" s="160" t="s">
        <v>1025</v>
      </c>
      <c r="G148" s="160" t="s">
        <v>525</v>
      </c>
      <c r="H148" s="91" t="s">
        <v>525</v>
      </c>
      <c r="I148" s="60" t="s">
        <v>211</v>
      </c>
      <c r="J148" s="60" t="s">
        <v>509</v>
      </c>
      <c r="K148" s="60" t="s">
        <v>1043</v>
      </c>
      <c r="L148" s="60" t="s">
        <v>235</v>
      </c>
      <c r="M148" s="62" t="s">
        <v>252</v>
      </c>
      <c r="N148" s="62">
        <v>11</v>
      </c>
      <c r="O148" s="63">
        <v>10</v>
      </c>
      <c r="P148" s="64">
        <f t="shared" si="4"/>
        <v>90.909090909090907</v>
      </c>
      <c r="Q148" s="62">
        <v>0</v>
      </c>
      <c r="R148" s="63">
        <v>0</v>
      </c>
      <c r="S148" s="65" t="e">
        <f t="shared" si="5"/>
        <v>#DIV/0!</v>
      </c>
      <c r="T148" s="62" t="s">
        <v>277</v>
      </c>
      <c r="U148" s="62">
        <v>12</v>
      </c>
      <c r="V148" s="66">
        <v>44907.129756944443</v>
      </c>
      <c r="W148" s="66" t="s">
        <v>1078</v>
      </c>
      <c r="X148" s="91" t="s">
        <v>277</v>
      </c>
      <c r="Y148" s="92" t="s">
        <v>902</v>
      </c>
      <c r="Z148" s="92" t="s">
        <v>1457</v>
      </c>
    </row>
    <row r="149" spans="1:26" ht="12.95" customHeight="1" x14ac:dyDescent="0.2">
      <c r="A149" s="60">
        <v>6</v>
      </c>
      <c r="B149" s="60" t="s">
        <v>1351</v>
      </c>
      <c r="C149" s="61" t="s">
        <v>1352</v>
      </c>
      <c r="D149" s="62" t="s">
        <v>278</v>
      </c>
      <c r="E149" s="62" t="s">
        <v>1353</v>
      </c>
      <c r="F149" s="160" t="s">
        <v>1029</v>
      </c>
      <c r="G149" s="160" t="s">
        <v>573</v>
      </c>
      <c r="H149" s="91" t="s">
        <v>573</v>
      </c>
      <c r="I149" s="60" t="s">
        <v>207</v>
      </c>
      <c r="J149" s="60" t="s">
        <v>563</v>
      </c>
      <c r="K149" s="60" t="s">
        <v>1044</v>
      </c>
      <c r="L149" s="60" t="s">
        <v>235</v>
      </c>
      <c r="M149" s="62" t="s">
        <v>253</v>
      </c>
      <c r="N149" s="62">
        <v>60</v>
      </c>
      <c r="O149" s="63">
        <v>57</v>
      </c>
      <c r="P149" s="64">
        <f t="shared" si="4"/>
        <v>95</v>
      </c>
      <c r="Q149" s="62">
        <v>0</v>
      </c>
      <c r="R149" s="63">
        <v>0</v>
      </c>
      <c r="S149" s="65" t="e">
        <f t="shared" si="5"/>
        <v>#DIV/0!</v>
      </c>
      <c r="T149" s="62" t="s">
        <v>313</v>
      </c>
      <c r="U149" s="62">
        <v>60</v>
      </c>
      <c r="V149" s="66">
        <v>44904.171006944445</v>
      </c>
      <c r="W149" s="66" t="s">
        <v>418</v>
      </c>
      <c r="X149" s="91" t="s">
        <v>313</v>
      </c>
      <c r="Y149" s="92" t="s">
        <v>271</v>
      </c>
      <c r="Z149" s="92" t="s">
        <v>271</v>
      </c>
    </row>
    <row r="150" spans="1:26" ht="12.95" customHeight="1" x14ac:dyDescent="0.2">
      <c r="A150" s="60">
        <v>43</v>
      </c>
      <c r="B150" s="60" t="s">
        <v>1354</v>
      </c>
      <c r="C150" s="61" t="s">
        <v>1355</v>
      </c>
      <c r="D150" s="62" t="s">
        <v>314</v>
      </c>
      <c r="E150" s="62" t="s">
        <v>1356</v>
      </c>
      <c r="F150" s="160" t="s">
        <v>1031</v>
      </c>
      <c r="G150" s="160" t="s">
        <v>1426</v>
      </c>
      <c r="H150" s="91" t="s">
        <v>726</v>
      </c>
      <c r="I150" s="60" t="s">
        <v>202</v>
      </c>
      <c r="J150" s="60" t="s">
        <v>727</v>
      </c>
      <c r="K150" s="60" t="s">
        <v>1044</v>
      </c>
      <c r="L150" s="60" t="s">
        <v>235</v>
      </c>
      <c r="M150" s="62" t="s">
        <v>254</v>
      </c>
      <c r="N150" s="62">
        <v>6</v>
      </c>
      <c r="O150" s="63">
        <v>6</v>
      </c>
      <c r="P150" s="64">
        <f t="shared" si="4"/>
        <v>100</v>
      </c>
      <c r="Q150" s="62">
        <v>0</v>
      </c>
      <c r="R150" s="63">
        <v>0</v>
      </c>
      <c r="S150" s="65" t="e">
        <f t="shared" si="5"/>
        <v>#DIV/0!</v>
      </c>
      <c r="T150" s="62" t="s">
        <v>277</v>
      </c>
      <c r="U150" s="62">
        <v>6</v>
      </c>
      <c r="V150" s="66">
        <v>44908.107361111113</v>
      </c>
      <c r="W150" s="66" t="s">
        <v>1080</v>
      </c>
      <c r="X150" s="91" t="s">
        <v>277</v>
      </c>
      <c r="Y150" s="92" t="s">
        <v>74</v>
      </c>
      <c r="Z150" s="92" t="s">
        <v>358</v>
      </c>
    </row>
    <row r="151" spans="1:26" ht="12.95" customHeight="1" x14ac:dyDescent="0.2">
      <c r="A151" s="60">
        <v>105</v>
      </c>
      <c r="B151" s="60" t="s">
        <v>1357</v>
      </c>
      <c r="C151" s="61" t="s">
        <v>1358</v>
      </c>
      <c r="D151" s="62" t="s">
        <v>278</v>
      </c>
      <c r="E151" s="62" t="s">
        <v>1359</v>
      </c>
      <c r="F151" s="160" t="s">
        <v>1031</v>
      </c>
      <c r="G151" s="160" t="s">
        <v>1426</v>
      </c>
      <c r="H151" s="91" t="s">
        <v>726</v>
      </c>
      <c r="I151" s="60" t="s">
        <v>202</v>
      </c>
      <c r="J151" s="60" t="s">
        <v>727</v>
      </c>
      <c r="K151" s="60" t="s">
        <v>1044</v>
      </c>
      <c r="L151" s="60" t="s">
        <v>235</v>
      </c>
      <c r="M151" s="62" t="s">
        <v>254</v>
      </c>
      <c r="N151" s="62">
        <v>44</v>
      </c>
      <c r="O151" s="63">
        <v>44</v>
      </c>
      <c r="P151" s="64">
        <f t="shared" si="4"/>
        <v>100</v>
      </c>
      <c r="Q151" s="62">
        <v>1</v>
      </c>
      <c r="R151" s="63">
        <v>1</v>
      </c>
      <c r="S151" s="65">
        <f t="shared" si="5"/>
        <v>100</v>
      </c>
      <c r="T151" s="62" t="s">
        <v>313</v>
      </c>
      <c r="U151" s="62">
        <v>45</v>
      </c>
      <c r="V151" s="66">
        <v>44907.091851851852</v>
      </c>
      <c r="W151" s="66" t="s">
        <v>1078</v>
      </c>
      <c r="X151" s="91" t="s">
        <v>313</v>
      </c>
      <c r="Y151" s="92" t="s">
        <v>271</v>
      </c>
      <c r="Z151" s="92" t="s">
        <v>290</v>
      </c>
    </row>
    <row r="152" spans="1:26" ht="12.95" customHeight="1" x14ac:dyDescent="0.2">
      <c r="A152" s="60">
        <v>69</v>
      </c>
      <c r="B152" s="60" t="s">
        <v>1360</v>
      </c>
      <c r="C152" s="61" t="s">
        <v>1361</v>
      </c>
      <c r="D152" s="62" t="s">
        <v>278</v>
      </c>
      <c r="E152" s="62" t="s">
        <v>1362</v>
      </c>
      <c r="F152" s="160" t="s">
        <v>1031</v>
      </c>
      <c r="G152" s="160" t="s">
        <v>1426</v>
      </c>
      <c r="H152" s="91" t="s">
        <v>726</v>
      </c>
      <c r="I152" s="60" t="s">
        <v>202</v>
      </c>
      <c r="J152" s="60" t="s">
        <v>727</v>
      </c>
      <c r="K152" s="60" t="s">
        <v>1044</v>
      </c>
      <c r="L152" s="60" t="s">
        <v>235</v>
      </c>
      <c r="M152" s="62" t="s">
        <v>254</v>
      </c>
      <c r="N152" s="62">
        <v>49</v>
      </c>
      <c r="O152" s="63">
        <v>48</v>
      </c>
      <c r="P152" s="64">
        <f t="shared" si="4"/>
        <v>97.959183673469383</v>
      </c>
      <c r="Q152" s="62">
        <v>0</v>
      </c>
      <c r="R152" s="63">
        <v>0</v>
      </c>
      <c r="S152" s="65" t="e">
        <f t="shared" si="5"/>
        <v>#DIV/0!</v>
      </c>
      <c r="T152" s="62" t="s">
        <v>277</v>
      </c>
      <c r="U152" s="62">
        <v>49</v>
      </c>
      <c r="V152" s="66">
        <v>44909.159212962964</v>
      </c>
      <c r="W152" s="66" t="s">
        <v>443</v>
      </c>
      <c r="X152" s="91" t="s">
        <v>277</v>
      </c>
      <c r="Y152" s="92" t="s">
        <v>271</v>
      </c>
      <c r="Z152" s="92" t="s">
        <v>271</v>
      </c>
    </row>
    <row r="153" spans="1:26" ht="12.95" customHeight="1" x14ac:dyDescent="0.2">
      <c r="A153" s="60">
        <v>15</v>
      </c>
      <c r="B153" s="60" t="s">
        <v>1363</v>
      </c>
      <c r="C153" s="61" t="s">
        <v>1364</v>
      </c>
      <c r="D153" s="62" t="s">
        <v>278</v>
      </c>
      <c r="E153" s="62" t="s">
        <v>1365</v>
      </c>
      <c r="F153" s="160" t="s">
        <v>1032</v>
      </c>
      <c r="G153" s="160" t="s">
        <v>730</v>
      </c>
      <c r="H153" s="91" t="s">
        <v>730</v>
      </c>
      <c r="I153" s="60" t="s">
        <v>202</v>
      </c>
      <c r="J153" s="60" t="s">
        <v>727</v>
      </c>
      <c r="K153" s="60" t="s">
        <v>1044</v>
      </c>
      <c r="L153" s="60" t="s">
        <v>235</v>
      </c>
      <c r="M153" s="62" t="s">
        <v>254</v>
      </c>
      <c r="N153" s="62">
        <v>30</v>
      </c>
      <c r="O153" s="63">
        <v>29</v>
      </c>
      <c r="P153" s="64">
        <f t="shared" si="4"/>
        <v>96.666666666666671</v>
      </c>
      <c r="Q153" s="62">
        <v>0</v>
      </c>
      <c r="R153" s="63">
        <v>0</v>
      </c>
      <c r="S153" s="65" t="e">
        <f t="shared" si="5"/>
        <v>#DIV/0!</v>
      </c>
      <c r="T153" s="62" t="s">
        <v>277</v>
      </c>
      <c r="U153" s="62">
        <v>30</v>
      </c>
      <c r="V153" s="66">
        <v>44907.089895833335</v>
      </c>
      <c r="W153" s="66" t="s">
        <v>1078</v>
      </c>
      <c r="X153" s="91" t="s">
        <v>277</v>
      </c>
      <c r="Y153" s="92" t="s">
        <v>271</v>
      </c>
      <c r="Z153" s="92" t="s">
        <v>271</v>
      </c>
    </row>
    <row r="154" spans="1:26" ht="12.95" customHeight="1" x14ac:dyDescent="0.2">
      <c r="A154" s="60">
        <v>21</v>
      </c>
      <c r="B154" s="60" t="s">
        <v>936</v>
      </c>
      <c r="C154" s="61" t="s">
        <v>937</v>
      </c>
      <c r="D154" s="62" t="s">
        <v>314</v>
      </c>
      <c r="E154" s="62" t="s">
        <v>1366</v>
      </c>
      <c r="F154" s="160" t="s">
        <v>1032</v>
      </c>
      <c r="G154" s="160" t="s">
        <v>730</v>
      </c>
      <c r="H154" s="91" t="s">
        <v>730</v>
      </c>
      <c r="I154" s="60" t="s">
        <v>202</v>
      </c>
      <c r="J154" s="60" t="s">
        <v>727</v>
      </c>
      <c r="K154" s="60" t="s">
        <v>1044</v>
      </c>
      <c r="L154" s="60" t="s">
        <v>235</v>
      </c>
      <c r="M154" s="62" t="s">
        <v>254</v>
      </c>
      <c r="N154" s="62">
        <v>17</v>
      </c>
      <c r="O154" s="63">
        <v>16</v>
      </c>
      <c r="P154" s="64">
        <f t="shared" si="4"/>
        <v>94.117647058823522</v>
      </c>
      <c r="Q154" s="62">
        <v>0</v>
      </c>
      <c r="R154" s="63">
        <v>0</v>
      </c>
      <c r="S154" s="65" t="e">
        <f t="shared" si="5"/>
        <v>#DIV/0!</v>
      </c>
      <c r="T154" s="62" t="s">
        <v>277</v>
      </c>
      <c r="U154" s="62">
        <v>17</v>
      </c>
      <c r="V154" s="66">
        <v>44907.140486111108</v>
      </c>
      <c r="W154" s="66" t="s">
        <v>1078</v>
      </c>
      <c r="X154" s="91" t="s">
        <v>277</v>
      </c>
      <c r="Y154" s="92" t="s">
        <v>271</v>
      </c>
      <c r="Z154" s="92" t="s">
        <v>271</v>
      </c>
    </row>
    <row r="155" spans="1:26" ht="12.95" customHeight="1" x14ac:dyDescent="0.2">
      <c r="A155" s="60">
        <v>208</v>
      </c>
      <c r="B155" s="60" t="s">
        <v>1367</v>
      </c>
      <c r="C155" s="61" t="s">
        <v>1368</v>
      </c>
      <c r="D155" s="62" t="s">
        <v>278</v>
      </c>
      <c r="E155" s="62" t="s">
        <v>1369</v>
      </c>
      <c r="F155" s="160" t="s">
        <v>1031</v>
      </c>
      <c r="G155" s="160" t="s">
        <v>1426</v>
      </c>
      <c r="H155" s="91" t="s">
        <v>726</v>
      </c>
      <c r="I155" s="60" t="s">
        <v>202</v>
      </c>
      <c r="J155" s="60" t="s">
        <v>727</v>
      </c>
      <c r="K155" s="60" t="s">
        <v>1044</v>
      </c>
      <c r="L155" s="60" t="s">
        <v>235</v>
      </c>
      <c r="M155" s="62" t="s">
        <v>254</v>
      </c>
      <c r="N155" s="62">
        <v>48</v>
      </c>
      <c r="O155" s="63">
        <v>45</v>
      </c>
      <c r="P155" s="64">
        <f t="shared" si="4"/>
        <v>93.75</v>
      </c>
      <c r="Q155" s="62">
        <v>0</v>
      </c>
      <c r="R155" s="63">
        <v>0</v>
      </c>
      <c r="S155" s="65" t="e">
        <f t="shared" si="5"/>
        <v>#DIV/0!</v>
      </c>
      <c r="T155" s="62" t="s">
        <v>277</v>
      </c>
      <c r="U155" s="62">
        <v>50</v>
      </c>
      <c r="V155" s="66">
        <v>44939.342187499999</v>
      </c>
      <c r="W155" s="66" t="s">
        <v>443</v>
      </c>
      <c r="X155" s="91" t="s">
        <v>277</v>
      </c>
      <c r="Y155" s="92" t="s">
        <v>74</v>
      </c>
      <c r="Z155" s="92" t="s">
        <v>451</v>
      </c>
    </row>
    <row r="156" spans="1:26" ht="12.95" customHeight="1" x14ac:dyDescent="0.2">
      <c r="A156" s="60">
        <v>126</v>
      </c>
      <c r="B156" s="60" t="s">
        <v>955</v>
      </c>
      <c r="C156" s="61" t="s">
        <v>956</v>
      </c>
      <c r="D156" s="62" t="s">
        <v>278</v>
      </c>
      <c r="E156" s="62" t="s">
        <v>957</v>
      </c>
      <c r="F156" s="160" t="s">
        <v>1469</v>
      </c>
      <c r="G156" s="160" t="s">
        <v>1470</v>
      </c>
      <c r="H156" s="161" t="s">
        <v>1470</v>
      </c>
      <c r="I156" s="60" t="s">
        <v>202</v>
      </c>
      <c r="J156" s="60" t="s">
        <v>727</v>
      </c>
      <c r="K156" s="60" t="s">
        <v>1044</v>
      </c>
      <c r="L156" s="60" t="s">
        <v>235</v>
      </c>
      <c r="M156" s="62" t="s">
        <v>255</v>
      </c>
      <c r="N156" s="62">
        <v>38</v>
      </c>
      <c r="O156" s="63">
        <v>38</v>
      </c>
      <c r="P156" s="64">
        <f t="shared" si="4"/>
        <v>100</v>
      </c>
      <c r="Q156" s="62">
        <v>0</v>
      </c>
      <c r="R156" s="63">
        <v>0</v>
      </c>
      <c r="S156" s="65" t="e">
        <f t="shared" si="5"/>
        <v>#DIV/0!</v>
      </c>
      <c r="T156" s="62" t="s">
        <v>69</v>
      </c>
      <c r="U156" s="62">
        <v>41</v>
      </c>
      <c r="V156" s="66">
        <v>44910.522476851853</v>
      </c>
      <c r="W156" s="66" t="s">
        <v>418</v>
      </c>
      <c r="X156" s="91" t="s">
        <v>69</v>
      </c>
      <c r="Y156" s="92" t="s">
        <v>271</v>
      </c>
      <c r="Z156" s="92" t="s">
        <v>271</v>
      </c>
    </row>
    <row r="157" spans="1:26" ht="12.95" customHeight="1" x14ac:dyDescent="0.2">
      <c r="A157" s="60">
        <v>154</v>
      </c>
      <c r="B157" s="60" t="s">
        <v>1370</v>
      </c>
      <c r="C157" s="61" t="s">
        <v>1371</v>
      </c>
      <c r="D157" s="62" t="s">
        <v>278</v>
      </c>
      <c r="E157" s="62" t="s">
        <v>1372</v>
      </c>
      <c r="F157" s="160" t="s">
        <v>1031</v>
      </c>
      <c r="G157" s="160" t="s">
        <v>1426</v>
      </c>
      <c r="H157" s="91" t="s">
        <v>726</v>
      </c>
      <c r="I157" s="60" t="s">
        <v>202</v>
      </c>
      <c r="J157" s="60" t="s">
        <v>727</v>
      </c>
      <c r="K157" s="60" t="s">
        <v>1044</v>
      </c>
      <c r="L157" s="60" t="s">
        <v>235</v>
      </c>
      <c r="M157" s="62" t="s">
        <v>255</v>
      </c>
      <c r="N157" s="62">
        <v>26</v>
      </c>
      <c r="O157" s="63">
        <v>26</v>
      </c>
      <c r="P157" s="64">
        <f t="shared" si="4"/>
        <v>100</v>
      </c>
      <c r="Q157" s="62">
        <v>0</v>
      </c>
      <c r="R157" s="63">
        <v>0</v>
      </c>
      <c r="S157" s="65" t="e">
        <f t="shared" si="5"/>
        <v>#DIV/0!</v>
      </c>
      <c r="T157" s="62" t="s">
        <v>277</v>
      </c>
      <c r="U157" s="62">
        <v>26</v>
      </c>
      <c r="V157" s="66">
        <v>44914.238703703704</v>
      </c>
      <c r="W157" s="66" t="s">
        <v>393</v>
      </c>
      <c r="X157" s="91" t="s">
        <v>277</v>
      </c>
      <c r="Y157" s="92" t="s">
        <v>902</v>
      </c>
      <c r="Z157" s="92" t="s">
        <v>1458</v>
      </c>
    </row>
    <row r="158" spans="1:26" ht="12.95" customHeight="1" x14ac:dyDescent="0.2">
      <c r="A158" s="60">
        <v>197</v>
      </c>
      <c r="B158" s="60" t="s">
        <v>1373</v>
      </c>
      <c r="C158" s="61" t="s">
        <v>1374</v>
      </c>
      <c r="D158" s="62" t="s">
        <v>323</v>
      </c>
      <c r="E158" s="62" t="s">
        <v>1375</v>
      </c>
      <c r="F158" s="160" t="s">
        <v>1031</v>
      </c>
      <c r="G158" s="160" t="s">
        <v>1426</v>
      </c>
      <c r="H158" s="91" t="s">
        <v>726</v>
      </c>
      <c r="I158" s="60" t="s">
        <v>202</v>
      </c>
      <c r="J158" s="60" t="s">
        <v>727</v>
      </c>
      <c r="K158" s="60" t="s">
        <v>1044</v>
      </c>
      <c r="L158" s="60" t="s">
        <v>235</v>
      </c>
      <c r="M158" s="62" t="s">
        <v>255</v>
      </c>
      <c r="N158" s="62">
        <v>114</v>
      </c>
      <c r="O158" s="63">
        <v>114</v>
      </c>
      <c r="P158" s="64">
        <f t="shared" si="4"/>
        <v>100</v>
      </c>
      <c r="Q158" s="62">
        <v>0</v>
      </c>
      <c r="R158" s="63">
        <v>0</v>
      </c>
      <c r="S158" s="65" t="e">
        <f t="shared" si="5"/>
        <v>#DIV/0!</v>
      </c>
      <c r="T158" s="62" t="s">
        <v>277</v>
      </c>
      <c r="U158" s="62">
        <v>118</v>
      </c>
      <c r="V158" s="66">
        <v>44935.116249999999</v>
      </c>
      <c r="W158" s="66" t="s">
        <v>1079</v>
      </c>
      <c r="X158" s="91" t="s">
        <v>277</v>
      </c>
      <c r="Y158" s="92" t="s">
        <v>271</v>
      </c>
      <c r="Z158" s="92" t="s">
        <v>271</v>
      </c>
    </row>
    <row r="159" spans="1:26" ht="12.95" customHeight="1" x14ac:dyDescent="0.2">
      <c r="A159" s="60">
        <v>206</v>
      </c>
      <c r="B159" s="60" t="s">
        <v>1376</v>
      </c>
      <c r="C159" s="61" t="s">
        <v>1377</v>
      </c>
      <c r="D159" s="62" t="s">
        <v>278</v>
      </c>
      <c r="E159" s="62" t="s">
        <v>1378</v>
      </c>
      <c r="F159" s="160" t="s">
        <v>1031</v>
      </c>
      <c r="G159" s="160" t="s">
        <v>1426</v>
      </c>
      <c r="H159" s="91" t="s">
        <v>726</v>
      </c>
      <c r="I159" s="60" t="s">
        <v>202</v>
      </c>
      <c r="J159" s="60" t="s">
        <v>727</v>
      </c>
      <c r="K159" s="60" t="s">
        <v>1044</v>
      </c>
      <c r="L159" s="60" t="s">
        <v>235</v>
      </c>
      <c r="M159" s="62" t="s">
        <v>255</v>
      </c>
      <c r="N159" s="62">
        <v>71</v>
      </c>
      <c r="O159" s="63">
        <v>71</v>
      </c>
      <c r="P159" s="64">
        <f t="shared" si="4"/>
        <v>100</v>
      </c>
      <c r="Q159" s="62">
        <v>0</v>
      </c>
      <c r="R159" s="63">
        <v>0</v>
      </c>
      <c r="S159" s="65" t="e">
        <f t="shared" si="5"/>
        <v>#DIV/0!</v>
      </c>
      <c r="T159" s="62" t="s">
        <v>69</v>
      </c>
      <c r="U159" s="62">
        <v>74</v>
      </c>
      <c r="V159" s="66">
        <v>44938.140196759261</v>
      </c>
      <c r="W159" s="66">
        <v>44910</v>
      </c>
      <c r="X159" s="91" t="s">
        <v>69</v>
      </c>
      <c r="Y159" s="92" t="s">
        <v>1466</v>
      </c>
      <c r="Z159" s="92" t="s">
        <v>540</v>
      </c>
    </row>
    <row r="160" spans="1:26" ht="12.95" customHeight="1" x14ac:dyDescent="0.2">
      <c r="A160" s="60">
        <v>89</v>
      </c>
      <c r="B160" s="60" t="s">
        <v>1379</v>
      </c>
      <c r="C160" s="61" t="s">
        <v>1380</v>
      </c>
      <c r="D160" s="62" t="s">
        <v>278</v>
      </c>
      <c r="E160" s="62" t="s">
        <v>1381</v>
      </c>
      <c r="F160" s="160" t="s">
        <v>1033</v>
      </c>
      <c r="G160" s="160" t="s">
        <v>1427</v>
      </c>
      <c r="H160" s="91" t="s">
        <v>1230</v>
      </c>
      <c r="I160" s="60" t="s">
        <v>202</v>
      </c>
      <c r="J160" s="60" t="s">
        <v>727</v>
      </c>
      <c r="K160" s="60" t="s">
        <v>1045</v>
      </c>
      <c r="L160" s="60" t="s">
        <v>235</v>
      </c>
      <c r="M160" s="62" t="s">
        <v>255</v>
      </c>
      <c r="N160" s="62">
        <v>42</v>
      </c>
      <c r="O160" s="63">
        <v>41</v>
      </c>
      <c r="P160" s="64">
        <f t="shared" si="4"/>
        <v>97.61904761904762</v>
      </c>
      <c r="Q160" s="62">
        <v>0</v>
      </c>
      <c r="R160" s="63">
        <v>0</v>
      </c>
      <c r="S160" s="65" t="e">
        <f t="shared" si="5"/>
        <v>#DIV/0!</v>
      </c>
      <c r="T160" s="62" t="s">
        <v>277</v>
      </c>
      <c r="U160" s="62">
        <v>50</v>
      </c>
      <c r="V160" s="66">
        <v>44909.266759259262</v>
      </c>
      <c r="W160" s="66" t="s">
        <v>443</v>
      </c>
      <c r="X160" s="91" t="s">
        <v>277</v>
      </c>
      <c r="Y160" s="92" t="s">
        <v>271</v>
      </c>
      <c r="Z160" s="92" t="s">
        <v>422</v>
      </c>
    </row>
    <row r="161" spans="1:26" ht="12.95" customHeight="1" x14ac:dyDescent="0.2">
      <c r="A161" s="60">
        <v>83</v>
      </c>
      <c r="B161" s="60" t="s">
        <v>1382</v>
      </c>
      <c r="C161" s="61" t="s">
        <v>1383</v>
      </c>
      <c r="D161" s="62" t="s">
        <v>270</v>
      </c>
      <c r="E161" s="62" t="s">
        <v>1384</v>
      </c>
      <c r="F161" s="160" t="s">
        <v>1033</v>
      </c>
      <c r="G161" s="160" t="s">
        <v>1427</v>
      </c>
      <c r="H161" s="91" t="s">
        <v>1230</v>
      </c>
      <c r="I161" s="60" t="s">
        <v>202</v>
      </c>
      <c r="J161" s="60" t="s">
        <v>727</v>
      </c>
      <c r="K161" s="60" t="s">
        <v>1045</v>
      </c>
      <c r="L161" s="60" t="s">
        <v>235</v>
      </c>
      <c r="M161" s="62" t="s">
        <v>255</v>
      </c>
      <c r="N161" s="62">
        <v>62</v>
      </c>
      <c r="O161" s="63">
        <v>60</v>
      </c>
      <c r="P161" s="64">
        <f t="shared" si="4"/>
        <v>96.774193548387103</v>
      </c>
      <c r="Q161" s="62">
        <v>0</v>
      </c>
      <c r="R161" s="63">
        <v>0</v>
      </c>
      <c r="S161" s="65" t="e">
        <f t="shared" si="5"/>
        <v>#DIV/0!</v>
      </c>
      <c r="T161" s="62" t="s">
        <v>69</v>
      </c>
      <c r="U161" s="62">
        <v>62</v>
      </c>
      <c r="V161" s="66">
        <v>44909.265949074077</v>
      </c>
      <c r="W161" s="66" t="s">
        <v>443</v>
      </c>
      <c r="X161" s="91" t="s">
        <v>69</v>
      </c>
      <c r="Y161" s="92" t="s">
        <v>74</v>
      </c>
      <c r="Z161" s="92" t="s">
        <v>74</v>
      </c>
    </row>
    <row r="162" spans="1:26" ht="12.95" customHeight="1" x14ac:dyDescent="0.2">
      <c r="A162" s="60">
        <v>8</v>
      </c>
      <c r="B162" s="60" t="s">
        <v>958</v>
      </c>
      <c r="C162" s="61" t="s">
        <v>959</v>
      </c>
      <c r="D162" s="62" t="s">
        <v>278</v>
      </c>
      <c r="E162" s="62" t="s">
        <v>960</v>
      </c>
      <c r="F162" s="160" t="s">
        <v>1033</v>
      </c>
      <c r="G162" s="160" t="s">
        <v>1427</v>
      </c>
      <c r="H162" s="91" t="s">
        <v>1230</v>
      </c>
      <c r="I162" s="60" t="s">
        <v>202</v>
      </c>
      <c r="J162" s="60" t="s">
        <v>727</v>
      </c>
      <c r="K162" s="60" t="s">
        <v>1045</v>
      </c>
      <c r="L162" s="60" t="s">
        <v>235</v>
      </c>
      <c r="M162" s="62" t="s">
        <v>255</v>
      </c>
      <c r="N162" s="62">
        <v>58</v>
      </c>
      <c r="O162" s="63">
        <v>56</v>
      </c>
      <c r="P162" s="64">
        <f t="shared" si="4"/>
        <v>96.551724137931032</v>
      </c>
      <c r="Q162" s="62">
        <v>0</v>
      </c>
      <c r="R162" s="63">
        <v>0</v>
      </c>
      <c r="S162" s="65" t="e">
        <f t="shared" si="5"/>
        <v>#DIV/0!</v>
      </c>
      <c r="T162" s="62" t="s">
        <v>277</v>
      </c>
      <c r="U162" s="62">
        <v>70</v>
      </c>
      <c r="V162" s="66">
        <v>44904.402754629627</v>
      </c>
      <c r="W162" s="66" t="s">
        <v>418</v>
      </c>
      <c r="X162" s="91" t="s">
        <v>277</v>
      </c>
      <c r="Y162" s="92" t="s">
        <v>378</v>
      </c>
      <c r="Z162" s="92" t="s">
        <v>328</v>
      </c>
    </row>
    <row r="163" spans="1:26" ht="12.95" customHeight="1" x14ac:dyDescent="0.2">
      <c r="A163" s="60">
        <v>109</v>
      </c>
      <c r="B163" s="60" t="s">
        <v>1385</v>
      </c>
      <c r="C163" s="61" t="s">
        <v>1386</v>
      </c>
      <c r="D163" s="62" t="s">
        <v>278</v>
      </c>
      <c r="E163" s="62" t="s">
        <v>1387</v>
      </c>
      <c r="F163" s="160" t="s">
        <v>1033</v>
      </c>
      <c r="G163" s="160" t="s">
        <v>1427</v>
      </c>
      <c r="H163" s="91" t="s">
        <v>1230</v>
      </c>
      <c r="I163" s="60" t="s">
        <v>202</v>
      </c>
      <c r="J163" s="60" t="s">
        <v>727</v>
      </c>
      <c r="K163" s="60" t="s">
        <v>1045</v>
      </c>
      <c r="L163" s="60" t="s">
        <v>235</v>
      </c>
      <c r="M163" s="62" t="s">
        <v>255</v>
      </c>
      <c r="N163" s="62">
        <v>85</v>
      </c>
      <c r="O163" s="63">
        <v>81</v>
      </c>
      <c r="P163" s="64">
        <f t="shared" si="4"/>
        <v>95.294117647058812</v>
      </c>
      <c r="Q163" s="62">
        <v>3</v>
      </c>
      <c r="R163" s="63">
        <v>1</v>
      </c>
      <c r="S163" s="65">
        <f t="shared" si="5"/>
        <v>33.333333333333329</v>
      </c>
      <c r="T163" s="62" t="s">
        <v>277</v>
      </c>
      <c r="U163" s="62" t="s">
        <v>69</v>
      </c>
      <c r="V163" s="66">
        <v>44909.288912037038</v>
      </c>
      <c r="W163" s="66" t="s">
        <v>1079</v>
      </c>
      <c r="X163" s="91" t="s">
        <v>277</v>
      </c>
      <c r="Y163" s="92" t="s">
        <v>74</v>
      </c>
      <c r="Z163" s="92" t="s">
        <v>1465</v>
      </c>
    </row>
    <row r="164" spans="1:26" ht="12.95" customHeight="1" x14ac:dyDescent="0.2">
      <c r="A164" s="60">
        <v>78</v>
      </c>
      <c r="B164" s="60" t="s">
        <v>35</v>
      </c>
      <c r="C164" s="61" t="s">
        <v>1388</v>
      </c>
      <c r="D164" s="62" t="s">
        <v>314</v>
      </c>
      <c r="E164" s="62" t="s">
        <v>1389</v>
      </c>
      <c r="F164" s="160" t="s">
        <v>1031</v>
      </c>
      <c r="G164" s="160" t="s">
        <v>1426</v>
      </c>
      <c r="H164" s="91" t="s">
        <v>726</v>
      </c>
      <c r="I164" s="60" t="s">
        <v>202</v>
      </c>
      <c r="J164" s="60" t="s">
        <v>727</v>
      </c>
      <c r="K164" s="60" t="s">
        <v>1044</v>
      </c>
      <c r="L164" s="60" t="s">
        <v>235</v>
      </c>
      <c r="M164" s="62" t="s">
        <v>255</v>
      </c>
      <c r="N164" s="62">
        <v>235</v>
      </c>
      <c r="O164" s="63">
        <v>210</v>
      </c>
      <c r="P164" s="64">
        <f t="shared" si="4"/>
        <v>89.361702127659569</v>
      </c>
      <c r="Q164" s="62">
        <v>0</v>
      </c>
      <c r="R164" s="63">
        <v>0</v>
      </c>
      <c r="S164" s="65" t="e">
        <f t="shared" si="5"/>
        <v>#DIV/0!</v>
      </c>
      <c r="T164" s="62" t="s">
        <v>313</v>
      </c>
      <c r="U164" s="62">
        <v>140</v>
      </c>
      <c r="V164" s="66">
        <v>44909.055115740739</v>
      </c>
      <c r="W164" s="66" t="s">
        <v>443</v>
      </c>
      <c r="X164" s="91" t="s">
        <v>313</v>
      </c>
      <c r="Y164" s="92" t="s">
        <v>74</v>
      </c>
      <c r="Z164" s="92" t="s">
        <v>456</v>
      </c>
    </row>
    <row r="165" spans="1:26" ht="12.95" customHeight="1" x14ac:dyDescent="0.2">
      <c r="A165" s="60">
        <v>88</v>
      </c>
      <c r="B165" s="60" t="s">
        <v>968</v>
      </c>
      <c r="C165" s="61" t="s">
        <v>969</v>
      </c>
      <c r="D165" s="62" t="s">
        <v>278</v>
      </c>
      <c r="E165" s="62" t="s">
        <v>970</v>
      </c>
      <c r="F165" s="160" t="s">
        <v>1033</v>
      </c>
      <c r="G165" s="160" t="s">
        <v>1427</v>
      </c>
      <c r="H165" s="91" t="s">
        <v>1230</v>
      </c>
      <c r="I165" s="60" t="s">
        <v>202</v>
      </c>
      <c r="J165" s="60" t="s">
        <v>727</v>
      </c>
      <c r="K165" s="60" t="s">
        <v>1045</v>
      </c>
      <c r="L165" s="60" t="s">
        <v>235</v>
      </c>
      <c r="M165" s="62" t="s">
        <v>255</v>
      </c>
      <c r="N165" s="62">
        <v>32</v>
      </c>
      <c r="O165" s="63">
        <v>28</v>
      </c>
      <c r="P165" s="64">
        <f t="shared" si="4"/>
        <v>87.5</v>
      </c>
      <c r="Q165" s="62">
        <v>0</v>
      </c>
      <c r="R165" s="63">
        <v>0</v>
      </c>
      <c r="S165" s="65" t="e">
        <f t="shared" si="5"/>
        <v>#DIV/0!</v>
      </c>
      <c r="T165" s="62" t="s">
        <v>313</v>
      </c>
      <c r="U165" s="62">
        <v>34</v>
      </c>
      <c r="V165" s="66">
        <v>44909.352037037039</v>
      </c>
      <c r="W165" s="66">
        <v>44909</v>
      </c>
      <c r="X165" s="91" t="s">
        <v>313</v>
      </c>
      <c r="Y165" s="92" t="s">
        <v>271</v>
      </c>
      <c r="Z165" s="92" t="s">
        <v>1453</v>
      </c>
    </row>
    <row r="166" spans="1:26" ht="12.95" customHeight="1" x14ac:dyDescent="0.2">
      <c r="A166" s="60">
        <v>47</v>
      </c>
      <c r="B166" s="60" t="s">
        <v>1390</v>
      </c>
      <c r="C166" s="61" t="s">
        <v>1391</v>
      </c>
      <c r="D166" s="62" t="s">
        <v>278</v>
      </c>
      <c r="E166" s="62" t="s">
        <v>1392</v>
      </c>
      <c r="F166" s="160" t="s">
        <v>1031</v>
      </c>
      <c r="G166" s="160" t="s">
        <v>1426</v>
      </c>
      <c r="H166" s="91" t="s">
        <v>726</v>
      </c>
      <c r="I166" s="60" t="s">
        <v>202</v>
      </c>
      <c r="J166" s="60" t="s">
        <v>727</v>
      </c>
      <c r="K166" s="60" t="s">
        <v>1044</v>
      </c>
      <c r="L166" s="60" t="s">
        <v>235</v>
      </c>
      <c r="M166" s="62" t="s">
        <v>255</v>
      </c>
      <c r="N166" s="62">
        <v>46</v>
      </c>
      <c r="O166" s="63">
        <v>37</v>
      </c>
      <c r="P166" s="64">
        <f t="shared" si="4"/>
        <v>80.434782608695656</v>
      </c>
      <c r="Q166" s="62">
        <v>0</v>
      </c>
      <c r="R166" s="63">
        <v>0</v>
      </c>
      <c r="S166" s="65" t="e">
        <f t="shared" si="5"/>
        <v>#DIV/0!</v>
      </c>
      <c r="T166" s="62" t="s">
        <v>277</v>
      </c>
      <c r="U166" s="62">
        <v>50</v>
      </c>
      <c r="V166" s="66">
        <v>44908.116909722223</v>
      </c>
      <c r="W166" s="66" t="s">
        <v>1079</v>
      </c>
      <c r="X166" s="91" t="s">
        <v>277</v>
      </c>
      <c r="Y166" s="92" t="s">
        <v>540</v>
      </c>
      <c r="Z166" s="92" t="s">
        <v>422</v>
      </c>
    </row>
    <row r="167" spans="1:26" ht="12.95" customHeight="1" x14ac:dyDescent="0.2">
      <c r="A167" s="60">
        <v>84</v>
      </c>
      <c r="B167" s="60" t="s">
        <v>1393</v>
      </c>
      <c r="C167" s="61" t="s">
        <v>1394</v>
      </c>
      <c r="D167" s="62" t="s">
        <v>278</v>
      </c>
      <c r="E167" s="62" t="s">
        <v>1395</v>
      </c>
      <c r="F167" s="160" t="s">
        <v>1033</v>
      </c>
      <c r="G167" s="160" t="s">
        <v>1427</v>
      </c>
      <c r="H167" s="91" t="s">
        <v>1230</v>
      </c>
      <c r="I167" s="60" t="s">
        <v>202</v>
      </c>
      <c r="J167" s="60" t="s">
        <v>727</v>
      </c>
      <c r="K167" s="60" t="s">
        <v>1045</v>
      </c>
      <c r="L167" s="60" t="s">
        <v>235</v>
      </c>
      <c r="M167" s="62" t="s">
        <v>255</v>
      </c>
      <c r="N167" s="62">
        <v>60</v>
      </c>
      <c r="O167" s="63">
        <v>39</v>
      </c>
      <c r="P167" s="64">
        <f t="shared" si="4"/>
        <v>65</v>
      </c>
      <c r="Q167" s="62">
        <v>1</v>
      </c>
      <c r="R167" s="63">
        <v>0</v>
      </c>
      <c r="S167" s="65">
        <f t="shared" si="5"/>
        <v>0</v>
      </c>
      <c r="T167" s="62" t="s">
        <v>277</v>
      </c>
      <c r="U167" s="62">
        <v>60</v>
      </c>
      <c r="V167" s="66">
        <v>44909.27138888889</v>
      </c>
      <c r="W167" s="66" t="s">
        <v>443</v>
      </c>
      <c r="X167" s="91" t="s">
        <v>277</v>
      </c>
      <c r="Y167" s="92" t="s">
        <v>271</v>
      </c>
      <c r="Z167" s="92" t="s">
        <v>271</v>
      </c>
    </row>
    <row r="168" spans="1:26" ht="12.95" customHeight="1" x14ac:dyDescent="0.2">
      <c r="A168" s="60">
        <v>28</v>
      </c>
      <c r="B168" s="60" t="s">
        <v>971</v>
      </c>
      <c r="C168" s="61" t="s">
        <v>1396</v>
      </c>
      <c r="D168" s="62" t="s">
        <v>278</v>
      </c>
      <c r="E168" s="62" t="s">
        <v>973</v>
      </c>
      <c r="F168" s="160" t="s">
        <v>1037</v>
      </c>
      <c r="G168" s="160" t="s">
        <v>1428</v>
      </c>
      <c r="H168" s="91" t="s">
        <v>793</v>
      </c>
      <c r="I168" s="60" t="s">
        <v>204</v>
      </c>
      <c r="J168" s="60" t="s">
        <v>789</v>
      </c>
      <c r="K168" s="60" t="s">
        <v>1045</v>
      </c>
      <c r="L168" s="60" t="s">
        <v>235</v>
      </c>
      <c r="M168" s="62" t="s">
        <v>256</v>
      </c>
      <c r="N168" s="62">
        <v>57</v>
      </c>
      <c r="O168" s="63">
        <v>57</v>
      </c>
      <c r="P168" s="64">
        <f t="shared" si="4"/>
        <v>100</v>
      </c>
      <c r="Q168" s="62">
        <v>0</v>
      </c>
      <c r="R168" s="63">
        <v>0</v>
      </c>
      <c r="S168" s="65" t="e">
        <f t="shared" si="5"/>
        <v>#DIV/0!</v>
      </c>
      <c r="T168" s="62" t="s">
        <v>277</v>
      </c>
      <c r="U168" s="62">
        <v>59</v>
      </c>
      <c r="V168" s="66">
        <v>44907.228402777779</v>
      </c>
      <c r="W168" s="66" t="s">
        <v>1078</v>
      </c>
      <c r="X168" s="91" t="s">
        <v>277</v>
      </c>
      <c r="Y168" s="92" t="s">
        <v>540</v>
      </c>
      <c r="Z168" s="92" t="s">
        <v>290</v>
      </c>
    </row>
    <row r="169" spans="1:26" ht="12.95" customHeight="1" x14ac:dyDescent="0.2">
      <c r="A169" s="60">
        <v>30</v>
      </c>
      <c r="B169" s="60" t="s">
        <v>1397</v>
      </c>
      <c r="C169" s="61" t="s">
        <v>1398</v>
      </c>
      <c r="D169" s="62" t="s">
        <v>278</v>
      </c>
      <c r="E169" s="62" t="s">
        <v>1399</v>
      </c>
      <c r="F169" s="160" t="s">
        <v>1036</v>
      </c>
      <c r="G169" s="160" t="s">
        <v>1429</v>
      </c>
      <c r="H169" s="91" t="s">
        <v>788</v>
      </c>
      <c r="I169" s="60" t="s">
        <v>204</v>
      </c>
      <c r="J169" s="60" t="s">
        <v>789</v>
      </c>
      <c r="K169" s="60" t="s">
        <v>1045</v>
      </c>
      <c r="L169" s="60" t="s">
        <v>235</v>
      </c>
      <c r="M169" s="62" t="s">
        <v>256</v>
      </c>
      <c r="N169" s="62">
        <v>47</v>
      </c>
      <c r="O169" s="63">
        <v>45</v>
      </c>
      <c r="P169" s="64">
        <f t="shared" si="4"/>
        <v>95.744680851063833</v>
      </c>
      <c r="Q169" s="62">
        <v>3</v>
      </c>
      <c r="R169" s="63">
        <v>3</v>
      </c>
      <c r="S169" s="65">
        <f t="shared" si="5"/>
        <v>100</v>
      </c>
      <c r="T169" s="62" t="s">
        <v>277</v>
      </c>
      <c r="U169" s="62">
        <v>50</v>
      </c>
      <c r="V169" s="66">
        <v>44907.273159722223</v>
      </c>
      <c r="W169" s="66" t="s">
        <v>1078</v>
      </c>
      <c r="X169" s="91" t="s">
        <v>277</v>
      </c>
      <c r="Y169" s="92" t="s">
        <v>540</v>
      </c>
      <c r="Z169" s="92" t="s">
        <v>1467</v>
      </c>
    </row>
    <row r="170" spans="1:26" ht="12.95" customHeight="1" x14ac:dyDescent="0.2">
      <c r="A170" s="60">
        <v>3</v>
      </c>
      <c r="B170" s="60" t="s">
        <v>984</v>
      </c>
      <c r="C170" s="61" t="s">
        <v>1400</v>
      </c>
      <c r="D170" s="62" t="s">
        <v>278</v>
      </c>
      <c r="E170" s="62" t="s">
        <v>1401</v>
      </c>
      <c r="F170" s="160" t="s">
        <v>1475</v>
      </c>
      <c r="G170" s="160" t="s">
        <v>1476</v>
      </c>
      <c r="H170" s="161" t="s">
        <v>1476</v>
      </c>
      <c r="I170" s="60" t="s">
        <v>202</v>
      </c>
      <c r="J170" s="60" t="s">
        <v>727</v>
      </c>
      <c r="K170" s="60" t="s">
        <v>1040</v>
      </c>
      <c r="L170" s="60" t="s">
        <v>235</v>
      </c>
      <c r="M170" s="62" t="s">
        <v>257</v>
      </c>
      <c r="N170" s="62">
        <v>34</v>
      </c>
      <c r="O170" s="63">
        <v>34</v>
      </c>
      <c r="P170" s="64">
        <f t="shared" si="4"/>
        <v>100</v>
      </c>
      <c r="Q170" s="62">
        <v>0</v>
      </c>
      <c r="R170" s="63">
        <v>0</v>
      </c>
      <c r="S170" s="65" t="e">
        <f t="shared" si="5"/>
        <v>#DIV/0!</v>
      </c>
      <c r="T170" s="62" t="s">
        <v>69</v>
      </c>
      <c r="U170" s="62">
        <v>34</v>
      </c>
      <c r="V170" s="66">
        <v>44904.059606481482</v>
      </c>
      <c r="W170" s="66" t="s">
        <v>1078</v>
      </c>
      <c r="X170" s="91" t="s">
        <v>69</v>
      </c>
      <c r="Y170" s="92" t="s">
        <v>271</v>
      </c>
      <c r="Z170" s="92" t="s">
        <v>271</v>
      </c>
    </row>
    <row r="171" spans="1:26" ht="12.95" customHeight="1" x14ac:dyDescent="0.2">
      <c r="A171" s="60">
        <v>92</v>
      </c>
      <c r="B171" s="60" t="s">
        <v>1402</v>
      </c>
      <c r="C171" s="61" t="s">
        <v>1403</v>
      </c>
      <c r="D171" s="62" t="s">
        <v>278</v>
      </c>
      <c r="E171" s="62" t="s">
        <v>1404</v>
      </c>
      <c r="F171" s="160" t="s">
        <v>1034</v>
      </c>
      <c r="G171" s="160" t="s">
        <v>772</v>
      </c>
      <c r="H171" s="91" t="s">
        <v>772</v>
      </c>
      <c r="I171" s="60" t="s">
        <v>202</v>
      </c>
      <c r="J171" s="60" t="s">
        <v>727</v>
      </c>
      <c r="K171" s="60" t="s">
        <v>1040</v>
      </c>
      <c r="L171" s="60" t="s">
        <v>235</v>
      </c>
      <c r="M171" s="62" t="s">
        <v>257</v>
      </c>
      <c r="N171" s="62">
        <v>21</v>
      </c>
      <c r="O171" s="63">
        <v>21</v>
      </c>
      <c r="P171" s="64">
        <f t="shared" si="4"/>
        <v>100</v>
      </c>
      <c r="Q171" s="62">
        <v>0</v>
      </c>
      <c r="R171" s="63">
        <v>0</v>
      </c>
      <c r="S171" s="65" t="e">
        <f t="shared" si="5"/>
        <v>#DIV/0!</v>
      </c>
      <c r="T171" s="62" t="s">
        <v>313</v>
      </c>
      <c r="U171" s="62">
        <v>28</v>
      </c>
      <c r="V171" s="66">
        <v>44909.665543981479</v>
      </c>
      <c r="W171" s="66" t="s">
        <v>443</v>
      </c>
      <c r="X171" s="91" t="s">
        <v>313</v>
      </c>
      <c r="Y171" s="92" t="s">
        <v>271</v>
      </c>
      <c r="Z171" s="92" t="s">
        <v>1458</v>
      </c>
    </row>
    <row r="172" spans="1:26" ht="12.95" customHeight="1" x14ac:dyDescent="0.2">
      <c r="A172" s="60">
        <v>93</v>
      </c>
      <c r="B172" s="60" t="s">
        <v>1405</v>
      </c>
      <c r="C172" s="61" t="s">
        <v>1406</v>
      </c>
      <c r="D172" s="62" t="s">
        <v>278</v>
      </c>
      <c r="E172" s="62" t="s">
        <v>1407</v>
      </c>
      <c r="F172" s="160" t="s">
        <v>1034</v>
      </c>
      <c r="G172" s="160" t="s">
        <v>772</v>
      </c>
      <c r="H172" s="91" t="s">
        <v>772</v>
      </c>
      <c r="I172" s="60" t="s">
        <v>202</v>
      </c>
      <c r="J172" s="60" t="s">
        <v>727</v>
      </c>
      <c r="K172" s="60" t="s">
        <v>1040</v>
      </c>
      <c r="L172" s="60" t="s">
        <v>235</v>
      </c>
      <c r="M172" s="62" t="s">
        <v>257</v>
      </c>
      <c r="N172" s="62">
        <v>36</v>
      </c>
      <c r="O172" s="63">
        <v>36</v>
      </c>
      <c r="P172" s="64">
        <f t="shared" si="4"/>
        <v>100</v>
      </c>
      <c r="Q172" s="62">
        <v>1</v>
      </c>
      <c r="R172" s="63">
        <v>1</v>
      </c>
      <c r="S172" s="65">
        <f t="shared" si="5"/>
        <v>100</v>
      </c>
      <c r="T172" s="62" t="s">
        <v>313</v>
      </c>
      <c r="U172" s="62">
        <v>48</v>
      </c>
      <c r="V172" s="66">
        <v>44909.66777777778</v>
      </c>
      <c r="W172" s="66" t="s">
        <v>443</v>
      </c>
      <c r="X172" s="91" t="s">
        <v>313</v>
      </c>
      <c r="Y172" s="92" t="s">
        <v>271</v>
      </c>
      <c r="Z172" s="92" t="s">
        <v>1458</v>
      </c>
    </row>
    <row r="173" spans="1:26" ht="12.95" customHeight="1" x14ac:dyDescent="0.2">
      <c r="A173" s="60">
        <v>205</v>
      </c>
      <c r="B173" s="60" t="s">
        <v>1408</v>
      </c>
      <c r="C173" s="61" t="s">
        <v>1409</v>
      </c>
      <c r="D173" s="62" t="s">
        <v>314</v>
      </c>
      <c r="E173" s="62" t="s">
        <v>1410</v>
      </c>
      <c r="F173" s="160" t="s">
        <v>1031</v>
      </c>
      <c r="G173" s="160" t="s">
        <v>1426</v>
      </c>
      <c r="H173" s="91" t="s">
        <v>726</v>
      </c>
      <c r="I173" s="60" t="s">
        <v>202</v>
      </c>
      <c r="J173" s="60" t="s">
        <v>727</v>
      </c>
      <c r="K173" s="60" t="s">
        <v>1044</v>
      </c>
      <c r="L173" s="60" t="s">
        <v>235</v>
      </c>
      <c r="M173" s="62" t="s">
        <v>257</v>
      </c>
      <c r="N173" s="62">
        <v>51</v>
      </c>
      <c r="O173" s="63">
        <v>51</v>
      </c>
      <c r="P173" s="64">
        <f t="shared" si="4"/>
        <v>100</v>
      </c>
      <c r="Q173" s="62">
        <v>0</v>
      </c>
      <c r="R173" s="63">
        <v>0</v>
      </c>
      <c r="S173" s="65" t="e">
        <f t="shared" si="5"/>
        <v>#DIV/0!</v>
      </c>
      <c r="T173" s="62" t="s">
        <v>277</v>
      </c>
      <c r="U173" s="62">
        <v>52</v>
      </c>
      <c r="V173" s="66">
        <v>44937.10229166667</v>
      </c>
      <c r="W173" s="66" t="s">
        <v>418</v>
      </c>
      <c r="X173" s="91" t="s">
        <v>277</v>
      </c>
      <c r="Y173" s="92" t="s">
        <v>71</v>
      </c>
      <c r="Z173" s="92" t="s">
        <v>1454</v>
      </c>
    </row>
    <row r="174" spans="1:26" ht="12.95" customHeight="1" x14ac:dyDescent="0.2">
      <c r="A174" s="60">
        <v>111</v>
      </c>
      <c r="B174" s="60" t="s">
        <v>1411</v>
      </c>
      <c r="C174" s="61" t="s">
        <v>1412</v>
      </c>
      <c r="D174" s="62" t="s">
        <v>278</v>
      </c>
      <c r="E174" s="62" t="s">
        <v>1413</v>
      </c>
      <c r="F174" s="160" t="s">
        <v>1034</v>
      </c>
      <c r="G174" s="160" t="s">
        <v>772</v>
      </c>
      <c r="H174" s="91" t="s">
        <v>772</v>
      </c>
      <c r="I174" s="60" t="s">
        <v>202</v>
      </c>
      <c r="J174" s="60" t="s">
        <v>727</v>
      </c>
      <c r="K174" s="60" t="s">
        <v>1040</v>
      </c>
      <c r="L174" s="60" t="s">
        <v>235</v>
      </c>
      <c r="M174" s="62" t="s">
        <v>257</v>
      </c>
      <c r="N174" s="62">
        <v>120</v>
      </c>
      <c r="O174" s="63">
        <v>118</v>
      </c>
      <c r="P174" s="64">
        <f t="shared" si="4"/>
        <v>98.333333333333329</v>
      </c>
      <c r="Q174" s="62">
        <v>0</v>
      </c>
      <c r="R174" s="63">
        <v>0</v>
      </c>
      <c r="S174" s="65" t="e">
        <f t="shared" si="5"/>
        <v>#DIV/0!</v>
      </c>
      <c r="T174" s="62" t="s">
        <v>69</v>
      </c>
      <c r="U174" s="62">
        <v>120</v>
      </c>
      <c r="V174" s="66">
        <v>44910.314571759256</v>
      </c>
      <c r="W174" s="66" t="s">
        <v>418</v>
      </c>
      <c r="X174" s="91" t="s">
        <v>69</v>
      </c>
      <c r="Y174" s="92" t="s">
        <v>271</v>
      </c>
      <c r="Z174" s="92" t="s">
        <v>271</v>
      </c>
    </row>
    <row r="175" spans="1:26" ht="12.95" customHeight="1" x14ac:dyDescent="0.2">
      <c r="A175" s="60">
        <v>26</v>
      </c>
      <c r="B175" s="60" t="s">
        <v>1007</v>
      </c>
      <c r="C175" s="61" t="s">
        <v>1414</v>
      </c>
      <c r="D175" s="62" t="s">
        <v>278</v>
      </c>
      <c r="E175" s="62" t="s">
        <v>1009</v>
      </c>
      <c r="F175" s="160" t="s">
        <v>1034</v>
      </c>
      <c r="G175" s="160" t="s">
        <v>772</v>
      </c>
      <c r="H175" s="91" t="s">
        <v>772</v>
      </c>
      <c r="I175" s="60" t="s">
        <v>202</v>
      </c>
      <c r="J175" s="60" t="s">
        <v>727</v>
      </c>
      <c r="K175" s="60" t="s">
        <v>1040</v>
      </c>
      <c r="L175" s="60" t="s">
        <v>235</v>
      </c>
      <c r="M175" s="62" t="s">
        <v>257</v>
      </c>
      <c r="N175" s="62">
        <v>56</v>
      </c>
      <c r="O175" s="63">
        <v>53</v>
      </c>
      <c r="P175" s="64">
        <f t="shared" si="4"/>
        <v>94.642857142857139</v>
      </c>
      <c r="Q175" s="62">
        <v>0</v>
      </c>
      <c r="R175" s="63">
        <v>0</v>
      </c>
      <c r="S175" s="65" t="e">
        <f t="shared" si="5"/>
        <v>#DIV/0!</v>
      </c>
      <c r="T175" s="62" t="s">
        <v>69</v>
      </c>
      <c r="U175" s="62">
        <v>56</v>
      </c>
      <c r="V175" s="66">
        <v>44904.264456018522</v>
      </c>
      <c r="W175" s="66" t="s">
        <v>1078</v>
      </c>
      <c r="X175" s="91" t="s">
        <v>69</v>
      </c>
      <c r="Y175" s="92" t="s">
        <v>271</v>
      </c>
      <c r="Z175" s="92" t="s">
        <v>271</v>
      </c>
    </row>
    <row r="176" spans="1:26" ht="12.95" customHeight="1" x14ac:dyDescent="0.2">
      <c r="A176" s="60">
        <v>210</v>
      </c>
      <c r="B176" s="60" t="s">
        <v>1415</v>
      </c>
      <c r="C176" s="61" t="s">
        <v>1416</v>
      </c>
      <c r="D176" s="62" t="s">
        <v>278</v>
      </c>
      <c r="E176" s="62" t="s">
        <v>1417</v>
      </c>
      <c r="F176" s="160" t="s">
        <v>1034</v>
      </c>
      <c r="G176" s="160" t="s">
        <v>772</v>
      </c>
      <c r="H176" s="91" t="s">
        <v>772</v>
      </c>
      <c r="I176" s="60" t="s">
        <v>202</v>
      </c>
      <c r="J176" s="60" t="s">
        <v>727</v>
      </c>
      <c r="K176" s="60" t="s">
        <v>1040</v>
      </c>
      <c r="L176" s="60" t="s">
        <v>235</v>
      </c>
      <c r="M176" s="62" t="s">
        <v>257</v>
      </c>
      <c r="N176" s="62">
        <v>87</v>
      </c>
      <c r="O176" s="63">
        <v>82</v>
      </c>
      <c r="P176" s="64">
        <f t="shared" si="4"/>
        <v>94.252873563218387</v>
      </c>
      <c r="Q176" s="62">
        <v>1</v>
      </c>
      <c r="R176" s="63">
        <v>0</v>
      </c>
      <c r="S176" s="65">
        <f t="shared" si="5"/>
        <v>0</v>
      </c>
      <c r="T176" s="62" t="s">
        <v>69</v>
      </c>
      <c r="U176" s="62">
        <v>92</v>
      </c>
      <c r="V176" s="66">
        <v>44940.181087962963</v>
      </c>
      <c r="W176" s="66" t="s">
        <v>393</v>
      </c>
      <c r="X176" s="91" t="s">
        <v>69</v>
      </c>
      <c r="Y176" s="92" t="s">
        <v>540</v>
      </c>
      <c r="Z176" s="92" t="s">
        <v>290</v>
      </c>
    </row>
    <row r="177" spans="1:40" ht="12.95" customHeight="1" x14ac:dyDescent="0.2">
      <c r="A177" s="60">
        <v>53</v>
      </c>
      <c r="B177" s="60" t="s">
        <v>1418</v>
      </c>
      <c r="C177" s="61" t="s">
        <v>1419</v>
      </c>
      <c r="D177" s="62" t="s">
        <v>278</v>
      </c>
      <c r="E177" s="62" t="s">
        <v>1420</v>
      </c>
      <c r="F177" s="160" t="s">
        <v>1034</v>
      </c>
      <c r="G177" s="160" t="s">
        <v>772</v>
      </c>
      <c r="H177" s="91" t="s">
        <v>772</v>
      </c>
      <c r="I177" s="60" t="s">
        <v>202</v>
      </c>
      <c r="J177" s="60" t="s">
        <v>727</v>
      </c>
      <c r="K177" s="60" t="s">
        <v>1040</v>
      </c>
      <c r="L177" s="60" t="s">
        <v>235</v>
      </c>
      <c r="M177" s="62" t="s">
        <v>257</v>
      </c>
      <c r="N177" s="62">
        <v>55</v>
      </c>
      <c r="O177" s="63">
        <v>49</v>
      </c>
      <c r="P177" s="64">
        <f t="shared" si="4"/>
        <v>89.090909090909093</v>
      </c>
      <c r="Q177" s="62">
        <v>0</v>
      </c>
      <c r="R177" s="63">
        <v>0</v>
      </c>
      <c r="S177" s="65" t="e">
        <f t="shared" si="5"/>
        <v>#DIV/0!</v>
      </c>
      <c r="T177" s="62" t="s">
        <v>277</v>
      </c>
      <c r="U177" s="62">
        <v>79</v>
      </c>
      <c r="V177" s="66">
        <v>44908.227152777778</v>
      </c>
      <c r="W177" s="66" t="s">
        <v>1079</v>
      </c>
      <c r="X177" s="91" t="s">
        <v>277</v>
      </c>
      <c r="Y177" s="92" t="s">
        <v>271</v>
      </c>
      <c r="Z177" s="92" t="s">
        <v>1453</v>
      </c>
    </row>
    <row r="178" spans="1:40" x14ac:dyDescent="0.2">
      <c r="T178" s="166" t="s">
        <v>1058</v>
      </c>
      <c r="U178" s="166"/>
      <c r="V178" s="166"/>
      <c r="W178" s="166"/>
      <c r="X178" s="166"/>
      <c r="Y178" s="166"/>
      <c r="Z178" s="166"/>
      <c r="AA178" s="166"/>
      <c r="AB178" s="166"/>
      <c r="AC178" s="166"/>
      <c r="AE178" s="166" t="s">
        <v>1059</v>
      </c>
      <c r="AF178" s="166"/>
      <c r="AG178" s="166"/>
      <c r="AH178" s="166"/>
      <c r="AI178" s="166"/>
      <c r="AJ178" s="166"/>
      <c r="AK178" s="166"/>
      <c r="AL178" s="166"/>
      <c r="AM178" s="166"/>
      <c r="AN178" s="166"/>
    </row>
    <row r="179" spans="1:40" ht="54" customHeight="1" x14ac:dyDescent="0.2">
      <c r="K179" s="132" t="s">
        <v>236</v>
      </c>
      <c r="L179" s="132" t="str">
        <f>Z15</f>
        <v>Person In Charge</v>
      </c>
      <c r="M179" s="139" t="str">
        <f>M1</f>
        <v>HSE CHO</v>
      </c>
      <c r="N179" s="139" t="str">
        <f t="shared" ref="N179:S179" si="6">N1</f>
        <v>Eligible Long-Term Residents</v>
      </c>
      <c r="O179" s="139" t="str">
        <f t="shared" si="6"/>
        <v>Vaccinated Long-Term Residents</v>
      </c>
      <c r="P179" s="139" t="str">
        <f t="shared" si="6"/>
        <v>% Uptake LT Residents</v>
      </c>
      <c r="Q179" s="139" t="str">
        <f t="shared" si="6"/>
        <v>Eligible Respite Residents</v>
      </c>
      <c r="R179" s="139" t="str">
        <f t="shared" si="6"/>
        <v>Vaccinated Respite Residents</v>
      </c>
      <c r="S179" s="139" t="str">
        <f t="shared" si="6"/>
        <v>% Uptake Respite Residents</v>
      </c>
      <c r="T179" s="140" t="s">
        <v>57</v>
      </c>
      <c r="U179" s="140" t="s">
        <v>239</v>
      </c>
      <c r="V179" s="140" t="s">
        <v>240</v>
      </c>
      <c r="W179" s="140" t="s">
        <v>241</v>
      </c>
      <c r="X179" s="140" t="s">
        <v>242</v>
      </c>
      <c r="Y179" s="140" t="s">
        <v>243</v>
      </c>
      <c r="Z179" s="140" t="s">
        <v>244</v>
      </c>
      <c r="AA179" s="1" t="s">
        <v>245</v>
      </c>
      <c r="AB179" s="140" t="s">
        <v>246</v>
      </c>
      <c r="AC179" s="140" t="s">
        <v>247</v>
      </c>
      <c r="AE179" s="140" t="s">
        <v>57</v>
      </c>
      <c r="AF179" s="140" t="s">
        <v>239</v>
      </c>
      <c r="AG179" s="140" t="s">
        <v>240</v>
      </c>
      <c r="AH179" s="140" t="s">
        <v>241</v>
      </c>
      <c r="AI179" s="140" t="s">
        <v>242</v>
      </c>
      <c r="AJ179" s="140" t="s">
        <v>243</v>
      </c>
      <c r="AK179" s="140" t="s">
        <v>244</v>
      </c>
      <c r="AL179" s="1" t="s">
        <v>245</v>
      </c>
      <c r="AM179" s="140" t="s">
        <v>246</v>
      </c>
      <c r="AN179" s="140" t="s">
        <v>247</v>
      </c>
    </row>
    <row r="180" spans="1:40" x14ac:dyDescent="0.2">
      <c r="K180" s="141">
        <f>COUNTA(K2:K20)</f>
        <v>19</v>
      </c>
      <c r="L180" s="36" t="s">
        <v>248</v>
      </c>
      <c r="M180" s="36" t="s">
        <v>249</v>
      </c>
      <c r="N180" s="141">
        <f>SUM(N2:N20)</f>
        <v>208</v>
      </c>
      <c r="O180" s="141">
        <f>SUM(O2:O20)</f>
        <v>184</v>
      </c>
      <c r="P180" s="142">
        <f t="shared" ref="P180:P200" si="7">O180/N180*100</f>
        <v>88.461538461538453</v>
      </c>
      <c r="Q180" s="141">
        <f>SUM(Q2:Q20)</f>
        <v>56</v>
      </c>
      <c r="R180" s="141">
        <f>SUM(R2:R20)</f>
        <v>38</v>
      </c>
      <c r="S180" s="142">
        <f t="shared" ref="S180:S200" si="8">R180/Q180*100</f>
        <v>67.857142857142861</v>
      </c>
      <c r="T180" s="143">
        <f>P180/100</f>
        <v>0.88461538461538458</v>
      </c>
      <c r="U180" s="140">
        <v>0.95</v>
      </c>
      <c r="V180" s="140">
        <f t="shared" ref="V180:V200" si="9">1-U180</f>
        <v>5.0000000000000044E-2</v>
      </c>
      <c r="W180" s="140">
        <f t="shared" ref="W180:W200" si="10">V180/2</f>
        <v>2.5000000000000022E-2</v>
      </c>
      <c r="X180" s="140">
        <f t="shared" ref="X180:X200" si="11">NORMSINV(1-W180)</f>
        <v>1.9599639845400536</v>
      </c>
      <c r="Y180" s="140">
        <f>SQRT(T180*(1-T180)/K180)</f>
        <v>7.3295008057618113E-2</v>
      </c>
      <c r="Z180" s="140">
        <f t="shared" ref="Z180:Z200" si="12">X180*Y180</f>
        <v>0.14365557603950455</v>
      </c>
      <c r="AA180" s="143">
        <f t="shared" ref="AA180:AA200" si="13">(T180-Z180)*100</f>
        <v>74.095980857588003</v>
      </c>
      <c r="AB180" s="143">
        <f t="shared" ref="AB180:AB200" si="14">(T180+Z180)*100</f>
        <v>102.82709606548892</v>
      </c>
      <c r="AC180" s="143">
        <f t="shared" ref="AC180:AC200" si="15">Z180*100</f>
        <v>14.365557603950455</v>
      </c>
      <c r="AE180" s="143">
        <f>S180/100</f>
        <v>0.6785714285714286</v>
      </c>
      <c r="AF180" s="140">
        <v>0.95</v>
      </c>
      <c r="AG180" s="140">
        <f t="shared" ref="AG180:AG200" si="16">1-AF180</f>
        <v>5.0000000000000044E-2</v>
      </c>
      <c r="AH180" s="140">
        <f t="shared" ref="AH180:AH200" si="17">AG180/2</f>
        <v>2.5000000000000022E-2</v>
      </c>
      <c r="AI180" s="140">
        <f t="shared" ref="AI180:AI200" si="18">NORMSINV(1-AH180)</f>
        <v>1.9599639845400536</v>
      </c>
      <c r="AJ180" s="140">
        <f>SQRT(AE180*(1-AE180)/K180)</f>
        <v>0.10714285714285714</v>
      </c>
      <c r="AK180" s="140">
        <f t="shared" ref="AK180:AK200" si="19">AI180*AJ180</f>
        <v>0.20999614120072002</v>
      </c>
      <c r="AL180" s="143">
        <f t="shared" ref="AL180:AL200" si="20">(AE180-AK180)*100</f>
        <v>46.857528737070858</v>
      </c>
      <c r="AM180" s="143">
        <f t="shared" ref="AM180:AM200" si="21">(AE180+AK180)*100</f>
        <v>88.856756977214872</v>
      </c>
      <c r="AN180" s="143">
        <f t="shared" ref="AN180:AN200" si="22">AK180*100</f>
        <v>20.999614120072003</v>
      </c>
    </row>
    <row r="181" spans="1:40" x14ac:dyDescent="0.2">
      <c r="K181" s="141">
        <f>COUNTA(K21:K28)</f>
        <v>8</v>
      </c>
      <c r="L181" s="36" t="s">
        <v>248</v>
      </c>
      <c r="M181" s="36" t="s">
        <v>250</v>
      </c>
      <c r="N181" s="141">
        <f>SUM(N21:N28)</f>
        <v>296</v>
      </c>
      <c r="O181" s="141">
        <f>SUM(O21:O28)</f>
        <v>266</v>
      </c>
      <c r="P181" s="142">
        <f t="shared" si="7"/>
        <v>89.86486486486487</v>
      </c>
      <c r="Q181" s="141">
        <f>SUM(Q21:Q28)</f>
        <v>29</v>
      </c>
      <c r="R181" s="141">
        <f>SUM(R21:R28)</f>
        <v>18</v>
      </c>
      <c r="S181" s="142">
        <f t="shared" si="8"/>
        <v>62.068965517241381</v>
      </c>
      <c r="T181" s="143">
        <f t="shared" ref="T181:T200" si="23">P181/100</f>
        <v>0.89864864864864868</v>
      </c>
      <c r="U181" s="140">
        <v>0.95</v>
      </c>
      <c r="V181" s="140">
        <f t="shared" si="9"/>
        <v>5.0000000000000044E-2</v>
      </c>
      <c r="W181" s="140">
        <f t="shared" si="10"/>
        <v>2.5000000000000022E-2</v>
      </c>
      <c r="X181" s="140">
        <f t="shared" si="11"/>
        <v>1.9599639845400536</v>
      </c>
      <c r="Y181" s="140">
        <f t="shared" ref="Y181:Y200" si="24">SQRT(T181*(1-T181)/K181)</f>
        <v>0.10670007903617401</v>
      </c>
      <c r="Z181" s="140">
        <f t="shared" si="12"/>
        <v>0.20912831205847826</v>
      </c>
      <c r="AA181" s="143">
        <f t="shared" si="13"/>
        <v>68.952033659017047</v>
      </c>
      <c r="AB181" s="143">
        <f t="shared" si="14"/>
        <v>110.77769607071271</v>
      </c>
      <c r="AC181" s="143">
        <f t="shared" si="15"/>
        <v>20.912831205847827</v>
      </c>
      <c r="AE181" s="143">
        <f t="shared" ref="AE181:AE200" si="25">S181/100</f>
        <v>0.62068965517241381</v>
      </c>
      <c r="AF181" s="140">
        <v>0.95</v>
      </c>
      <c r="AG181" s="140">
        <f t="shared" si="16"/>
        <v>5.0000000000000044E-2</v>
      </c>
      <c r="AH181" s="140">
        <f t="shared" si="17"/>
        <v>2.5000000000000022E-2</v>
      </c>
      <c r="AI181" s="140">
        <f t="shared" si="18"/>
        <v>1.9599639845400536</v>
      </c>
      <c r="AJ181" s="140">
        <f t="shared" ref="AJ181:AJ200" si="26">SQRT(AE181*(1-AE181)/K181)</f>
        <v>0.17154955812183104</v>
      </c>
      <c r="AK181" s="140">
        <f t="shared" si="19"/>
        <v>0.3362309554825495</v>
      </c>
      <c r="AL181" s="143">
        <f t="shared" si="20"/>
        <v>28.445869968986432</v>
      </c>
      <c r="AM181" s="143">
        <f t="shared" si="21"/>
        <v>95.692061065496318</v>
      </c>
      <c r="AN181" s="143">
        <f t="shared" si="22"/>
        <v>33.623095548254952</v>
      </c>
    </row>
    <row r="182" spans="1:40" x14ac:dyDescent="0.2">
      <c r="K182" s="141">
        <f>COUNTA(K29:K30)</f>
        <v>2</v>
      </c>
      <c r="L182" s="36" t="s">
        <v>248</v>
      </c>
      <c r="M182" s="36" t="s">
        <v>251</v>
      </c>
      <c r="N182" s="141">
        <f>SUM(N29:N30)</f>
        <v>126</v>
      </c>
      <c r="O182" s="141">
        <f>SUM(O29:O30)</f>
        <v>119</v>
      </c>
      <c r="P182" s="142">
        <f t="shared" si="7"/>
        <v>94.444444444444443</v>
      </c>
      <c r="Q182" s="141">
        <f>SUM(Q29:Q30)</f>
        <v>1</v>
      </c>
      <c r="R182" s="141">
        <f>SUM(R29:R30)</f>
        <v>1</v>
      </c>
      <c r="S182" s="142">
        <f t="shared" si="8"/>
        <v>100</v>
      </c>
      <c r="T182" s="143">
        <f t="shared" si="23"/>
        <v>0.94444444444444442</v>
      </c>
      <c r="U182" s="140">
        <v>0.95</v>
      </c>
      <c r="V182" s="140">
        <f t="shared" si="9"/>
        <v>5.0000000000000044E-2</v>
      </c>
      <c r="W182" s="140">
        <f t="shared" si="10"/>
        <v>2.5000000000000022E-2</v>
      </c>
      <c r="X182" s="140">
        <f t="shared" si="11"/>
        <v>1.9599639845400536</v>
      </c>
      <c r="Y182" s="140">
        <f t="shared" si="24"/>
        <v>0.16197088596792505</v>
      </c>
      <c r="Z182" s="140">
        <f t="shared" si="12"/>
        <v>0.31745710304117702</v>
      </c>
      <c r="AA182" s="143">
        <f t="shared" si="13"/>
        <v>62.698734140326742</v>
      </c>
      <c r="AB182" s="143">
        <f t="shared" si="14"/>
        <v>126.19015474856215</v>
      </c>
      <c r="AC182" s="143">
        <f t="shared" si="15"/>
        <v>31.745710304117701</v>
      </c>
      <c r="AE182" s="143">
        <f t="shared" si="25"/>
        <v>1</v>
      </c>
      <c r="AF182" s="140">
        <v>0.95</v>
      </c>
      <c r="AG182" s="140">
        <f t="shared" si="16"/>
        <v>5.0000000000000044E-2</v>
      </c>
      <c r="AH182" s="140">
        <f t="shared" si="17"/>
        <v>2.5000000000000022E-2</v>
      </c>
      <c r="AI182" s="140">
        <f t="shared" si="18"/>
        <v>1.9599639845400536</v>
      </c>
      <c r="AJ182" s="140">
        <f t="shared" si="26"/>
        <v>0</v>
      </c>
      <c r="AK182" s="140">
        <f t="shared" si="19"/>
        <v>0</v>
      </c>
      <c r="AL182" s="143">
        <f t="shared" si="20"/>
        <v>100</v>
      </c>
      <c r="AM182" s="143">
        <f t="shared" si="21"/>
        <v>100</v>
      </c>
      <c r="AN182" s="143">
        <f t="shared" si="22"/>
        <v>0</v>
      </c>
    </row>
    <row r="183" spans="1:40" x14ac:dyDescent="0.2">
      <c r="K183" s="141">
        <f>COUNTA(K31:K46)</f>
        <v>16</v>
      </c>
      <c r="L183" s="36" t="s">
        <v>248</v>
      </c>
      <c r="M183" s="36" t="s">
        <v>252</v>
      </c>
      <c r="N183" s="141">
        <f>SUM(N31:N46)</f>
        <v>510</v>
      </c>
      <c r="O183" s="141">
        <f>SUM(O31:O46)</f>
        <v>483</v>
      </c>
      <c r="P183" s="142">
        <f t="shared" si="7"/>
        <v>94.705882352941174</v>
      </c>
      <c r="Q183" s="141">
        <f>SUM(Q31:Q46)</f>
        <v>66</v>
      </c>
      <c r="R183" s="141">
        <f>SUM(R31:R46)</f>
        <v>50</v>
      </c>
      <c r="S183" s="142">
        <f t="shared" si="8"/>
        <v>75.757575757575751</v>
      </c>
      <c r="T183" s="143">
        <f t="shared" si="23"/>
        <v>0.94705882352941173</v>
      </c>
      <c r="U183" s="140">
        <v>0.95</v>
      </c>
      <c r="V183" s="140">
        <f t="shared" si="9"/>
        <v>5.0000000000000044E-2</v>
      </c>
      <c r="W183" s="140">
        <f t="shared" si="10"/>
        <v>2.5000000000000022E-2</v>
      </c>
      <c r="X183" s="140">
        <f t="shared" si="11"/>
        <v>1.9599639845400536</v>
      </c>
      <c r="Y183" s="140">
        <f t="shared" si="24"/>
        <v>5.5979018560806726E-2</v>
      </c>
      <c r="Z183" s="140">
        <f t="shared" si="12"/>
        <v>0.10971686026908037</v>
      </c>
      <c r="AA183" s="143">
        <f t="shared" si="13"/>
        <v>83.734196326033143</v>
      </c>
      <c r="AB183" s="143">
        <f t="shared" si="14"/>
        <v>105.67756837984921</v>
      </c>
      <c r="AC183" s="143">
        <f t="shared" si="15"/>
        <v>10.971686026908037</v>
      </c>
      <c r="AE183" s="143">
        <f t="shared" si="25"/>
        <v>0.75757575757575746</v>
      </c>
      <c r="AF183" s="140">
        <v>0.95</v>
      </c>
      <c r="AG183" s="140">
        <f t="shared" si="16"/>
        <v>5.0000000000000044E-2</v>
      </c>
      <c r="AH183" s="140">
        <f t="shared" si="17"/>
        <v>2.5000000000000022E-2</v>
      </c>
      <c r="AI183" s="140">
        <f t="shared" si="18"/>
        <v>1.9599639845400536</v>
      </c>
      <c r="AJ183" s="140">
        <f t="shared" si="26"/>
        <v>0.10713739108887085</v>
      </c>
      <c r="AK183" s="140">
        <f t="shared" si="19"/>
        <v>0.20998542793176936</v>
      </c>
      <c r="AL183" s="143">
        <f t="shared" si="20"/>
        <v>54.759032964398813</v>
      </c>
      <c r="AM183" s="143">
        <f t="shared" si="21"/>
        <v>96.756118550752674</v>
      </c>
      <c r="AN183" s="143">
        <f t="shared" si="22"/>
        <v>20.998542793176934</v>
      </c>
    </row>
    <row r="184" spans="1:40" x14ac:dyDescent="0.2">
      <c r="K184" s="141">
        <f>COUNTA(K47:K82)</f>
        <v>36</v>
      </c>
      <c r="L184" s="36" t="s">
        <v>248</v>
      </c>
      <c r="M184" s="36" t="s">
        <v>253</v>
      </c>
      <c r="N184" s="141">
        <f>SUM(N47:N82)</f>
        <v>523</v>
      </c>
      <c r="O184" s="141">
        <f>SUM(O47:O82)</f>
        <v>496</v>
      </c>
      <c r="P184" s="142">
        <f t="shared" si="7"/>
        <v>94.837476099426382</v>
      </c>
      <c r="Q184" s="141">
        <f>SUM(Q47:Q82)</f>
        <v>62</v>
      </c>
      <c r="R184" s="141">
        <f>SUM(R47:R82)</f>
        <v>50</v>
      </c>
      <c r="S184" s="142">
        <f t="shared" si="8"/>
        <v>80.645161290322577</v>
      </c>
      <c r="T184" s="143">
        <f t="shared" si="23"/>
        <v>0.94837476099426388</v>
      </c>
      <c r="U184" s="140">
        <v>0.95</v>
      </c>
      <c r="V184" s="140">
        <f t="shared" si="9"/>
        <v>5.0000000000000044E-2</v>
      </c>
      <c r="W184" s="140">
        <f t="shared" si="10"/>
        <v>2.5000000000000022E-2</v>
      </c>
      <c r="X184" s="140">
        <f t="shared" si="11"/>
        <v>1.9599639845400536</v>
      </c>
      <c r="Y184" s="140">
        <f t="shared" si="24"/>
        <v>3.6878205586971143E-2</v>
      </c>
      <c r="Z184" s="140">
        <f t="shared" si="12"/>
        <v>7.2279954764927226E-2</v>
      </c>
      <c r="AA184" s="143">
        <f t="shared" si="13"/>
        <v>87.60948062293366</v>
      </c>
      <c r="AB184" s="143">
        <f t="shared" si="14"/>
        <v>102.06547157591912</v>
      </c>
      <c r="AC184" s="143">
        <f t="shared" si="15"/>
        <v>7.2279954764927226</v>
      </c>
      <c r="AE184" s="143">
        <f t="shared" si="25"/>
        <v>0.80645161290322576</v>
      </c>
      <c r="AF184" s="140">
        <v>0.95</v>
      </c>
      <c r="AG184" s="140">
        <f t="shared" si="16"/>
        <v>5.0000000000000044E-2</v>
      </c>
      <c r="AH184" s="140">
        <f t="shared" si="17"/>
        <v>2.5000000000000022E-2</v>
      </c>
      <c r="AI184" s="140">
        <f t="shared" si="18"/>
        <v>1.9599639845400536</v>
      </c>
      <c r="AJ184" s="140">
        <f t="shared" si="26"/>
        <v>6.58464984619134E-2</v>
      </c>
      <c r="AK184" s="140">
        <f t="shared" si="19"/>
        <v>0.12905676549342229</v>
      </c>
      <c r="AL184" s="143">
        <f t="shared" si="20"/>
        <v>67.739484740980345</v>
      </c>
      <c r="AM184" s="143">
        <f t="shared" si="21"/>
        <v>93.550837839664808</v>
      </c>
      <c r="AN184" s="143">
        <f t="shared" si="22"/>
        <v>12.90567654934223</v>
      </c>
    </row>
    <row r="185" spans="1:40" x14ac:dyDescent="0.2">
      <c r="K185" s="141">
        <f>COUNTA(K83:K93)</f>
        <v>11</v>
      </c>
      <c r="L185" s="36" t="s">
        <v>248</v>
      </c>
      <c r="M185" s="36" t="s">
        <v>254</v>
      </c>
      <c r="N185" s="141">
        <f>SUM(N83:N93)</f>
        <v>175</v>
      </c>
      <c r="O185" s="141">
        <f>SUM(O83:O93)</f>
        <v>147</v>
      </c>
      <c r="P185" s="142">
        <f t="shared" si="7"/>
        <v>84</v>
      </c>
      <c r="Q185" s="141">
        <f>SUM(Q83:Q93)</f>
        <v>19</v>
      </c>
      <c r="R185" s="141">
        <f>SUM(R83:R93)</f>
        <v>16</v>
      </c>
      <c r="S185" s="142">
        <f t="shared" si="8"/>
        <v>84.210526315789465</v>
      </c>
      <c r="T185" s="143">
        <f t="shared" si="23"/>
        <v>0.84</v>
      </c>
      <c r="U185" s="140">
        <v>0.95</v>
      </c>
      <c r="V185" s="140">
        <f t="shared" si="9"/>
        <v>5.0000000000000044E-2</v>
      </c>
      <c r="W185" s="140">
        <f t="shared" si="10"/>
        <v>2.5000000000000022E-2</v>
      </c>
      <c r="X185" s="140">
        <f t="shared" si="11"/>
        <v>1.9599639845400536</v>
      </c>
      <c r="Y185" s="140">
        <f t="shared" si="24"/>
        <v>0.11053588475324121</v>
      </c>
      <c r="Z185" s="140">
        <f t="shared" si="12"/>
        <v>0.2166463531156228</v>
      </c>
      <c r="AA185" s="143">
        <f t="shared" si="13"/>
        <v>62.335364688437721</v>
      </c>
      <c r="AB185" s="143">
        <f t="shared" si="14"/>
        <v>105.66463531156228</v>
      </c>
      <c r="AC185" s="143">
        <f t="shared" si="15"/>
        <v>21.664635311562279</v>
      </c>
      <c r="AE185" s="143">
        <f t="shared" si="25"/>
        <v>0.84210526315789469</v>
      </c>
      <c r="AF185" s="140">
        <v>0.95</v>
      </c>
      <c r="AG185" s="140">
        <f t="shared" si="16"/>
        <v>5.0000000000000044E-2</v>
      </c>
      <c r="AH185" s="140">
        <f t="shared" si="17"/>
        <v>2.5000000000000022E-2</v>
      </c>
      <c r="AI185" s="140">
        <f t="shared" si="18"/>
        <v>1.9599639845400536</v>
      </c>
      <c r="AJ185" s="140">
        <f t="shared" si="26"/>
        <v>0.10994378270886181</v>
      </c>
      <c r="AK185" s="140">
        <f t="shared" si="19"/>
        <v>0.21548585443346663</v>
      </c>
      <c r="AL185" s="143">
        <f t="shared" si="20"/>
        <v>62.661940872442813</v>
      </c>
      <c r="AM185" s="143">
        <f t="shared" si="21"/>
        <v>105.75911175913613</v>
      </c>
      <c r="AN185" s="143">
        <f t="shared" si="22"/>
        <v>21.548585443346663</v>
      </c>
    </row>
    <row r="186" spans="1:40" x14ac:dyDescent="0.2">
      <c r="K186" s="141">
        <f>COUNTA(K94:K103)</f>
        <v>10</v>
      </c>
      <c r="L186" s="36" t="s">
        <v>248</v>
      </c>
      <c r="M186" s="36" t="s">
        <v>255</v>
      </c>
      <c r="N186" s="141">
        <f>SUM(N94:N103)</f>
        <v>335</v>
      </c>
      <c r="O186" s="141">
        <f>SUM(O94:O103)</f>
        <v>291</v>
      </c>
      <c r="P186" s="142">
        <f t="shared" si="7"/>
        <v>86.865671641791039</v>
      </c>
      <c r="Q186" s="141">
        <f>SUM(Q94:Q103)</f>
        <v>6</v>
      </c>
      <c r="R186" s="141">
        <f>SUM(R94:R103)</f>
        <v>3</v>
      </c>
      <c r="S186" s="142">
        <f t="shared" si="8"/>
        <v>50</v>
      </c>
      <c r="T186" s="143">
        <f t="shared" si="23"/>
        <v>0.86865671641791042</v>
      </c>
      <c r="U186" s="140">
        <v>0.95</v>
      </c>
      <c r="V186" s="140">
        <f t="shared" si="9"/>
        <v>5.0000000000000044E-2</v>
      </c>
      <c r="W186" s="140">
        <f t="shared" si="10"/>
        <v>2.5000000000000022E-2</v>
      </c>
      <c r="X186" s="140">
        <f t="shared" si="11"/>
        <v>1.9599639845400536</v>
      </c>
      <c r="Y186" s="140">
        <f t="shared" si="24"/>
        <v>0.10681396230828832</v>
      </c>
      <c r="Z186" s="140">
        <f t="shared" si="12"/>
        <v>0.20935151917026387</v>
      </c>
      <c r="AA186" s="143">
        <f t="shared" si="13"/>
        <v>65.930519724764665</v>
      </c>
      <c r="AB186" s="143">
        <f t="shared" si="14"/>
        <v>107.80082355881744</v>
      </c>
      <c r="AC186" s="143">
        <f t="shared" si="15"/>
        <v>20.935151917026388</v>
      </c>
      <c r="AE186" s="143">
        <f t="shared" si="25"/>
        <v>0.5</v>
      </c>
      <c r="AF186" s="140">
        <v>0.95</v>
      </c>
      <c r="AG186" s="140">
        <f t="shared" si="16"/>
        <v>5.0000000000000044E-2</v>
      </c>
      <c r="AH186" s="140">
        <f t="shared" si="17"/>
        <v>2.5000000000000022E-2</v>
      </c>
      <c r="AI186" s="140">
        <f t="shared" si="18"/>
        <v>1.9599639845400536</v>
      </c>
      <c r="AJ186" s="140">
        <f t="shared" si="26"/>
        <v>0.15811388300841897</v>
      </c>
      <c r="AK186" s="140">
        <f t="shared" si="19"/>
        <v>0.30989751615228073</v>
      </c>
      <c r="AL186" s="143">
        <f t="shared" si="20"/>
        <v>19.010248384771927</v>
      </c>
      <c r="AM186" s="143">
        <f t="shared" si="21"/>
        <v>80.989751615228073</v>
      </c>
      <c r="AN186" s="143">
        <f t="shared" si="22"/>
        <v>30.989751615228073</v>
      </c>
    </row>
    <row r="187" spans="1:40" x14ac:dyDescent="0.2">
      <c r="K187" s="141">
        <f>COUNTA(K104:K109)</f>
        <v>6</v>
      </c>
      <c r="L187" s="36" t="s">
        <v>248</v>
      </c>
      <c r="M187" s="36" t="s">
        <v>256</v>
      </c>
      <c r="N187" s="141">
        <f>SUM(N104:N109)</f>
        <v>226</v>
      </c>
      <c r="O187" s="141">
        <f>SUM(O104:O109)</f>
        <v>201</v>
      </c>
      <c r="P187" s="142">
        <f t="shared" si="7"/>
        <v>88.938053097345133</v>
      </c>
      <c r="Q187" s="141">
        <f>SUM(Q104:Q109)</f>
        <v>21</v>
      </c>
      <c r="R187" s="141">
        <f>SUM(R104:R109)</f>
        <v>16</v>
      </c>
      <c r="S187" s="142">
        <f t="shared" si="8"/>
        <v>76.19047619047619</v>
      </c>
      <c r="T187" s="143">
        <f t="shared" si="23"/>
        <v>0.88938053097345138</v>
      </c>
      <c r="U187" s="140">
        <v>0.95</v>
      </c>
      <c r="V187" s="140">
        <f t="shared" si="9"/>
        <v>5.0000000000000044E-2</v>
      </c>
      <c r="W187" s="140">
        <f t="shared" si="10"/>
        <v>2.5000000000000022E-2</v>
      </c>
      <c r="X187" s="140">
        <f t="shared" si="11"/>
        <v>1.9599639845400536</v>
      </c>
      <c r="Y187" s="140">
        <f t="shared" si="24"/>
        <v>0.12805129317245822</v>
      </c>
      <c r="Z187" s="140">
        <f t="shared" si="12"/>
        <v>0.25097592279179776</v>
      </c>
      <c r="AA187" s="143">
        <f t="shared" si="13"/>
        <v>63.840460818165369</v>
      </c>
      <c r="AB187" s="143">
        <f t="shared" si="14"/>
        <v>114.03564537652491</v>
      </c>
      <c r="AC187" s="143">
        <f t="shared" si="15"/>
        <v>25.097592279179775</v>
      </c>
      <c r="AE187" s="143">
        <f t="shared" si="25"/>
        <v>0.76190476190476186</v>
      </c>
      <c r="AF187" s="140">
        <v>0.95</v>
      </c>
      <c r="AG187" s="140">
        <f t="shared" si="16"/>
        <v>5.0000000000000044E-2</v>
      </c>
      <c r="AH187" s="140">
        <f t="shared" si="17"/>
        <v>2.5000000000000022E-2</v>
      </c>
      <c r="AI187" s="140">
        <f t="shared" si="18"/>
        <v>1.9599639845400536</v>
      </c>
      <c r="AJ187" s="140">
        <f t="shared" si="26"/>
        <v>0.17388017698576702</v>
      </c>
      <c r="AK187" s="140">
        <f t="shared" si="19"/>
        <v>0.34079888451755364</v>
      </c>
      <c r="AL187" s="143">
        <f t="shared" si="20"/>
        <v>42.110587738720824</v>
      </c>
      <c r="AM187" s="143">
        <f t="shared" si="21"/>
        <v>110.27036464223154</v>
      </c>
      <c r="AN187" s="143">
        <f t="shared" si="22"/>
        <v>34.079888451755366</v>
      </c>
    </row>
    <row r="188" spans="1:40" x14ac:dyDescent="0.2">
      <c r="K188" s="141">
        <f>COUNTA(K110)</f>
        <v>1</v>
      </c>
      <c r="L188" s="36" t="s">
        <v>248</v>
      </c>
      <c r="M188" s="36" t="s">
        <v>257</v>
      </c>
      <c r="N188" s="141">
        <f>SUM(N110)</f>
        <v>41</v>
      </c>
      <c r="O188" s="141">
        <f>SUM(O110)</f>
        <v>40</v>
      </c>
      <c r="P188" s="142">
        <f t="shared" si="7"/>
        <v>97.560975609756099</v>
      </c>
      <c r="Q188" s="141">
        <f>SUM(Q110)</f>
        <v>0</v>
      </c>
      <c r="R188" s="141">
        <f>SUM(R110)</f>
        <v>0</v>
      </c>
      <c r="S188" s="142" t="e">
        <f t="shared" si="8"/>
        <v>#DIV/0!</v>
      </c>
      <c r="T188" s="143">
        <f t="shared" si="23"/>
        <v>0.97560975609756095</v>
      </c>
      <c r="U188" s="140">
        <v>0.95</v>
      </c>
      <c r="V188" s="140">
        <f t="shared" si="9"/>
        <v>5.0000000000000044E-2</v>
      </c>
      <c r="W188" s="140">
        <f t="shared" si="10"/>
        <v>2.5000000000000022E-2</v>
      </c>
      <c r="X188" s="140">
        <f t="shared" si="11"/>
        <v>1.9599639845400536</v>
      </c>
      <c r="Y188" s="140">
        <f t="shared" si="24"/>
        <v>0.15425744683748199</v>
      </c>
      <c r="Z188" s="140">
        <f t="shared" si="12"/>
        <v>0.30233904014856672</v>
      </c>
      <c r="AA188" s="143">
        <f t="shared" si="13"/>
        <v>67.327071594899422</v>
      </c>
      <c r="AB188" s="143">
        <f t="shared" si="14"/>
        <v>127.79487962461276</v>
      </c>
      <c r="AC188" s="143">
        <f t="shared" si="15"/>
        <v>30.233904014856673</v>
      </c>
      <c r="AE188" s="143" t="e">
        <f t="shared" si="25"/>
        <v>#DIV/0!</v>
      </c>
      <c r="AF188" s="140">
        <v>0.95</v>
      </c>
      <c r="AG188" s="140">
        <f t="shared" si="16"/>
        <v>5.0000000000000044E-2</v>
      </c>
      <c r="AH188" s="140">
        <f t="shared" si="17"/>
        <v>2.5000000000000022E-2</v>
      </c>
      <c r="AI188" s="140">
        <f t="shared" si="18"/>
        <v>1.9599639845400536</v>
      </c>
      <c r="AJ188" s="140" t="e">
        <f t="shared" si="26"/>
        <v>#DIV/0!</v>
      </c>
      <c r="AK188" s="140" t="e">
        <f t="shared" si="19"/>
        <v>#DIV/0!</v>
      </c>
      <c r="AL188" s="143" t="e">
        <f t="shared" si="20"/>
        <v>#DIV/0!</v>
      </c>
      <c r="AM188" s="143" t="e">
        <f t="shared" si="21"/>
        <v>#DIV/0!</v>
      </c>
      <c r="AN188" s="143" t="e">
        <f t="shared" si="22"/>
        <v>#DIV/0!</v>
      </c>
    </row>
    <row r="189" spans="1:40" x14ac:dyDescent="0.2">
      <c r="K189" s="144">
        <f>SUM(K180:K188)</f>
        <v>109</v>
      </c>
      <c r="L189" s="38" t="s">
        <v>258</v>
      </c>
      <c r="M189" s="38" t="s">
        <v>261</v>
      </c>
      <c r="N189" s="144">
        <f>SUM(N180:N188)</f>
        <v>2440</v>
      </c>
      <c r="O189" s="144">
        <f>SUM(O180:O188)</f>
        <v>2227</v>
      </c>
      <c r="P189" s="145">
        <f t="shared" si="7"/>
        <v>91.270491803278688</v>
      </c>
      <c r="Q189" s="144">
        <f>SUM(Q180:Q188)</f>
        <v>260</v>
      </c>
      <c r="R189" s="144">
        <f>SUM(R180:R188)</f>
        <v>192</v>
      </c>
      <c r="S189" s="145">
        <f t="shared" si="8"/>
        <v>73.846153846153854</v>
      </c>
      <c r="T189" s="143">
        <f t="shared" si="23"/>
        <v>0.91270491803278686</v>
      </c>
      <c r="U189" s="140">
        <v>0.95</v>
      </c>
      <c r="V189" s="140">
        <f t="shared" si="9"/>
        <v>5.0000000000000044E-2</v>
      </c>
      <c r="W189" s="140">
        <f t="shared" si="10"/>
        <v>2.5000000000000022E-2</v>
      </c>
      <c r="X189" s="140">
        <f t="shared" si="11"/>
        <v>1.9599639845400536</v>
      </c>
      <c r="Y189" s="140">
        <f t="shared" si="24"/>
        <v>2.703627373617086E-2</v>
      </c>
      <c r="Z189" s="140">
        <f t="shared" si="12"/>
        <v>5.299012279906104E-2</v>
      </c>
      <c r="AA189" s="143">
        <f t="shared" si="13"/>
        <v>85.971479523372579</v>
      </c>
      <c r="AB189" s="143">
        <f t="shared" si="14"/>
        <v>96.569504083184782</v>
      </c>
      <c r="AC189" s="143">
        <f t="shared" si="15"/>
        <v>5.2990122799061039</v>
      </c>
      <c r="AE189" s="143">
        <f t="shared" si="25"/>
        <v>0.7384615384615385</v>
      </c>
      <c r="AF189" s="140">
        <v>0.95</v>
      </c>
      <c r="AG189" s="140">
        <f t="shared" si="16"/>
        <v>5.0000000000000044E-2</v>
      </c>
      <c r="AH189" s="140">
        <f t="shared" si="17"/>
        <v>2.5000000000000022E-2</v>
      </c>
      <c r="AI189" s="140">
        <f t="shared" si="18"/>
        <v>1.9599639845400536</v>
      </c>
      <c r="AJ189" s="140">
        <f t="shared" si="26"/>
        <v>4.20938330023626E-2</v>
      </c>
      <c r="AK189" s="140">
        <f t="shared" si="19"/>
        <v>8.2502396655874208E-2</v>
      </c>
      <c r="AL189" s="143">
        <f t="shared" si="20"/>
        <v>65.595914180566425</v>
      </c>
      <c r="AM189" s="143">
        <f t="shared" si="21"/>
        <v>82.096393511741269</v>
      </c>
      <c r="AN189" s="143">
        <f t="shared" si="22"/>
        <v>8.2502396655874204</v>
      </c>
    </row>
    <row r="190" spans="1:40" x14ac:dyDescent="0.2">
      <c r="K190" s="141">
        <f>COUNTA(K111:K116)</f>
        <v>6</v>
      </c>
      <c r="L190" s="146" t="s">
        <v>259</v>
      </c>
      <c r="M190" s="36" t="s">
        <v>249</v>
      </c>
      <c r="N190" s="141">
        <f>SUM(N111:N116)</f>
        <v>278</v>
      </c>
      <c r="O190" s="141">
        <f>SUM(O111:O116)</f>
        <v>273</v>
      </c>
      <c r="P190" s="142">
        <f t="shared" si="7"/>
        <v>98.201438848920859</v>
      </c>
      <c r="Q190" s="141">
        <f>SUM(Q111:Q116)</f>
        <v>2</v>
      </c>
      <c r="R190" s="141">
        <f>SUM(R111:R116)</f>
        <v>2</v>
      </c>
      <c r="S190" s="142">
        <f t="shared" si="8"/>
        <v>100</v>
      </c>
      <c r="T190" s="143">
        <f t="shared" si="23"/>
        <v>0.98201438848920863</v>
      </c>
      <c r="U190" s="140">
        <v>0.95</v>
      </c>
      <c r="V190" s="140">
        <f t="shared" si="9"/>
        <v>5.0000000000000044E-2</v>
      </c>
      <c r="W190" s="140">
        <f t="shared" si="10"/>
        <v>2.5000000000000022E-2</v>
      </c>
      <c r="X190" s="140">
        <f t="shared" si="11"/>
        <v>1.9599639845400536</v>
      </c>
      <c r="Y190" s="140">
        <f t="shared" si="24"/>
        <v>5.425576665107322E-2</v>
      </c>
      <c r="Z190" s="140">
        <f t="shared" si="12"/>
        <v>0.10633934858971283</v>
      </c>
      <c r="AA190" s="143">
        <f t="shared" si="13"/>
        <v>87.567503989949586</v>
      </c>
      <c r="AB190" s="143">
        <f t="shared" si="14"/>
        <v>108.83537370789216</v>
      </c>
      <c r="AC190" s="143">
        <f t="shared" si="15"/>
        <v>10.633934858971283</v>
      </c>
      <c r="AE190" s="143">
        <f t="shared" si="25"/>
        <v>1</v>
      </c>
      <c r="AF190" s="140">
        <v>0.95</v>
      </c>
      <c r="AG190" s="140">
        <f t="shared" si="16"/>
        <v>5.0000000000000044E-2</v>
      </c>
      <c r="AH190" s="140">
        <f t="shared" si="17"/>
        <v>2.5000000000000022E-2</v>
      </c>
      <c r="AI190" s="140">
        <f t="shared" si="18"/>
        <v>1.9599639845400536</v>
      </c>
      <c r="AJ190" s="140">
        <f t="shared" si="26"/>
        <v>0</v>
      </c>
      <c r="AK190" s="140">
        <f t="shared" si="19"/>
        <v>0</v>
      </c>
      <c r="AL190" s="143">
        <f t="shared" si="20"/>
        <v>100</v>
      </c>
      <c r="AM190" s="143">
        <f t="shared" si="21"/>
        <v>100</v>
      </c>
      <c r="AN190" s="143">
        <f t="shared" si="22"/>
        <v>0</v>
      </c>
    </row>
    <row r="191" spans="1:40" x14ac:dyDescent="0.2">
      <c r="K191" s="141">
        <f>COUNTA(K117:K118)</f>
        <v>2</v>
      </c>
      <c r="L191" s="146" t="s">
        <v>259</v>
      </c>
      <c r="M191" s="36" t="s">
        <v>250</v>
      </c>
      <c r="N191" s="141">
        <f>SUM(N117:N118)</f>
        <v>90</v>
      </c>
      <c r="O191" s="141">
        <f>SUM(O117:O118)</f>
        <v>87</v>
      </c>
      <c r="P191" s="142">
        <f t="shared" si="7"/>
        <v>96.666666666666671</v>
      </c>
      <c r="Q191" s="141">
        <f>SUM(Q117:Q118)</f>
        <v>2</v>
      </c>
      <c r="R191" s="141">
        <f>SUM(R117:R118)</f>
        <v>2</v>
      </c>
      <c r="S191" s="142">
        <f t="shared" si="8"/>
        <v>100</v>
      </c>
      <c r="T191" s="143">
        <f t="shared" si="23"/>
        <v>0.96666666666666667</v>
      </c>
      <c r="U191" s="140">
        <v>0.95</v>
      </c>
      <c r="V191" s="140">
        <f t="shared" si="9"/>
        <v>5.0000000000000044E-2</v>
      </c>
      <c r="W191" s="140">
        <f t="shared" si="10"/>
        <v>2.5000000000000022E-2</v>
      </c>
      <c r="X191" s="140">
        <f t="shared" si="11"/>
        <v>1.9599639845400536</v>
      </c>
      <c r="Y191" s="140">
        <f t="shared" si="24"/>
        <v>0.12692955176439846</v>
      </c>
      <c r="Z191" s="140">
        <f t="shared" si="12"/>
        <v>0.24877735003203341</v>
      </c>
      <c r="AA191" s="143">
        <f t="shared" si="13"/>
        <v>71.78893166346333</v>
      </c>
      <c r="AB191" s="143">
        <f t="shared" si="14"/>
        <v>121.54440166987001</v>
      </c>
      <c r="AC191" s="143">
        <f t="shared" si="15"/>
        <v>24.877735003203341</v>
      </c>
      <c r="AE191" s="143">
        <f t="shared" si="25"/>
        <v>1</v>
      </c>
      <c r="AF191" s="140">
        <v>0.95</v>
      </c>
      <c r="AG191" s="140">
        <f t="shared" si="16"/>
        <v>5.0000000000000044E-2</v>
      </c>
      <c r="AH191" s="140">
        <f t="shared" si="17"/>
        <v>2.5000000000000022E-2</v>
      </c>
      <c r="AI191" s="140">
        <f t="shared" si="18"/>
        <v>1.9599639845400536</v>
      </c>
      <c r="AJ191" s="140">
        <f t="shared" si="26"/>
        <v>0</v>
      </c>
      <c r="AK191" s="140">
        <f t="shared" si="19"/>
        <v>0</v>
      </c>
      <c r="AL191" s="143">
        <f t="shared" si="20"/>
        <v>100</v>
      </c>
      <c r="AM191" s="143">
        <f t="shared" si="21"/>
        <v>100</v>
      </c>
      <c r="AN191" s="143">
        <f t="shared" si="22"/>
        <v>0</v>
      </c>
    </row>
    <row r="192" spans="1:40" x14ac:dyDescent="0.2">
      <c r="K192" s="141">
        <f>COUNTA(K119:K131)</f>
        <v>13</v>
      </c>
      <c r="L192" s="146" t="s">
        <v>259</v>
      </c>
      <c r="M192" s="36" t="s">
        <v>251</v>
      </c>
      <c r="N192" s="141">
        <f>SUM(N119:N131)</f>
        <v>549</v>
      </c>
      <c r="O192" s="141">
        <f>SUM(O119:O131)</f>
        <v>535</v>
      </c>
      <c r="P192" s="142">
        <f t="shared" si="7"/>
        <v>97.449908925318766</v>
      </c>
      <c r="Q192" s="141">
        <f>SUM(Q119:Q131)</f>
        <v>16</v>
      </c>
      <c r="R192" s="141">
        <f>SUM(R119:R131)</f>
        <v>7</v>
      </c>
      <c r="S192" s="142">
        <f t="shared" si="8"/>
        <v>43.75</v>
      </c>
      <c r="T192" s="143">
        <f t="shared" si="23"/>
        <v>0.97449908925318762</v>
      </c>
      <c r="U192" s="140">
        <v>0.95</v>
      </c>
      <c r="V192" s="140">
        <f t="shared" si="9"/>
        <v>5.0000000000000044E-2</v>
      </c>
      <c r="W192" s="140">
        <f t="shared" si="10"/>
        <v>2.5000000000000022E-2</v>
      </c>
      <c r="X192" s="140">
        <f t="shared" si="11"/>
        <v>1.9599639845400536</v>
      </c>
      <c r="Y192" s="140">
        <f t="shared" si="24"/>
        <v>4.3721684725348015E-2</v>
      </c>
      <c r="Z192" s="140">
        <f t="shared" si="12"/>
        <v>8.5692927405097097E-2</v>
      </c>
      <c r="AA192" s="143">
        <f t="shared" si="13"/>
        <v>88.880616184809043</v>
      </c>
      <c r="AB192" s="143">
        <f t="shared" si="14"/>
        <v>106.01920166582848</v>
      </c>
      <c r="AC192" s="143">
        <f t="shared" si="15"/>
        <v>8.5692927405097095</v>
      </c>
      <c r="AE192" s="143">
        <f t="shared" si="25"/>
        <v>0.4375</v>
      </c>
      <c r="AF192" s="140">
        <v>0.95</v>
      </c>
      <c r="AG192" s="140">
        <f t="shared" si="16"/>
        <v>5.0000000000000044E-2</v>
      </c>
      <c r="AH192" s="140">
        <f t="shared" si="17"/>
        <v>2.5000000000000022E-2</v>
      </c>
      <c r="AI192" s="140">
        <f t="shared" si="18"/>
        <v>1.9599639845400536</v>
      </c>
      <c r="AJ192" s="140">
        <f t="shared" si="26"/>
        <v>0.13758738481975177</v>
      </c>
      <c r="AK192" s="140">
        <f t="shared" si="19"/>
        <v>0.26966631897376636</v>
      </c>
      <c r="AL192" s="143">
        <f t="shared" si="20"/>
        <v>16.783368102623363</v>
      </c>
      <c r="AM192" s="143">
        <f t="shared" si="21"/>
        <v>70.716631897376629</v>
      </c>
      <c r="AN192" s="143">
        <f t="shared" si="22"/>
        <v>26.966631897376637</v>
      </c>
    </row>
    <row r="193" spans="11:40" x14ac:dyDescent="0.2">
      <c r="K193" s="141">
        <f>COUNTA(K132:K148)</f>
        <v>17</v>
      </c>
      <c r="L193" s="146" t="s">
        <v>259</v>
      </c>
      <c r="M193" s="36" t="s">
        <v>252</v>
      </c>
      <c r="N193" s="141">
        <f>SUM(N132:N148)</f>
        <v>400</v>
      </c>
      <c r="O193" s="141">
        <f>SUM(O132:O148)</f>
        <v>391</v>
      </c>
      <c r="P193" s="142">
        <f t="shared" si="7"/>
        <v>97.75</v>
      </c>
      <c r="Q193" s="141">
        <f>SUM(Q132:Q148)</f>
        <v>22</v>
      </c>
      <c r="R193" s="141">
        <f>SUM(R132:R148)</f>
        <v>18</v>
      </c>
      <c r="S193" s="142">
        <f t="shared" si="8"/>
        <v>81.818181818181827</v>
      </c>
      <c r="T193" s="143">
        <f t="shared" si="23"/>
        <v>0.97750000000000004</v>
      </c>
      <c r="U193" s="140">
        <v>0.95</v>
      </c>
      <c r="V193" s="140">
        <f t="shared" si="9"/>
        <v>5.0000000000000044E-2</v>
      </c>
      <c r="W193" s="140">
        <f t="shared" si="10"/>
        <v>2.5000000000000022E-2</v>
      </c>
      <c r="X193" s="140">
        <f t="shared" si="11"/>
        <v>1.9599639845400536</v>
      </c>
      <c r="Y193" s="140">
        <f t="shared" si="24"/>
        <v>3.5968736424845368E-2</v>
      </c>
      <c r="Z193" s="140">
        <f t="shared" si="12"/>
        <v>7.0497427962110892E-2</v>
      </c>
      <c r="AA193" s="143">
        <f t="shared" si="13"/>
        <v>90.700257203788908</v>
      </c>
      <c r="AB193" s="143">
        <f t="shared" si="14"/>
        <v>104.79974279621109</v>
      </c>
      <c r="AC193" s="143">
        <f t="shared" si="15"/>
        <v>7.0497427962110892</v>
      </c>
      <c r="AE193" s="143">
        <f t="shared" si="25"/>
        <v>0.81818181818181823</v>
      </c>
      <c r="AF193" s="140">
        <v>0.95</v>
      </c>
      <c r="AG193" s="140">
        <f t="shared" si="16"/>
        <v>5.0000000000000044E-2</v>
      </c>
      <c r="AH193" s="140">
        <f t="shared" si="17"/>
        <v>2.5000000000000022E-2</v>
      </c>
      <c r="AI193" s="140">
        <f t="shared" si="18"/>
        <v>1.9599639845400536</v>
      </c>
      <c r="AJ193" s="140">
        <f t="shared" si="26"/>
        <v>9.3544682805004817E-2</v>
      </c>
      <c r="AK193" s="140">
        <f t="shared" si="19"/>
        <v>0.18334420924303269</v>
      </c>
      <c r="AL193" s="143">
        <f t="shared" si="20"/>
        <v>63.483760893878546</v>
      </c>
      <c r="AM193" s="143">
        <f t="shared" si="21"/>
        <v>100.1526027424851</v>
      </c>
      <c r="AN193" s="143">
        <f t="shared" si="22"/>
        <v>18.33442092430327</v>
      </c>
    </row>
    <row r="194" spans="11:40" x14ac:dyDescent="0.2">
      <c r="K194" s="141">
        <f>COUNTA(K149)</f>
        <v>1</v>
      </c>
      <c r="L194" s="146" t="s">
        <v>259</v>
      </c>
      <c r="M194" s="36" t="s">
        <v>253</v>
      </c>
      <c r="N194" s="141">
        <f>SUM(N149)</f>
        <v>60</v>
      </c>
      <c r="O194" s="141">
        <f>SUM(O149)</f>
        <v>57</v>
      </c>
      <c r="P194" s="142">
        <f t="shared" si="7"/>
        <v>95</v>
      </c>
      <c r="Q194" s="141">
        <f>SUM(Q149)</f>
        <v>0</v>
      </c>
      <c r="R194" s="141">
        <f>SUM(R149)</f>
        <v>0</v>
      </c>
      <c r="S194" s="142" t="e">
        <f t="shared" si="8"/>
        <v>#DIV/0!</v>
      </c>
      <c r="T194" s="143">
        <f t="shared" si="23"/>
        <v>0.95</v>
      </c>
      <c r="U194" s="140">
        <v>0.95</v>
      </c>
      <c r="V194" s="140">
        <f t="shared" si="9"/>
        <v>5.0000000000000044E-2</v>
      </c>
      <c r="W194" s="140">
        <f t="shared" si="10"/>
        <v>2.5000000000000022E-2</v>
      </c>
      <c r="X194" s="140">
        <f t="shared" si="11"/>
        <v>1.9599639845400536</v>
      </c>
      <c r="Y194" s="140">
        <f t="shared" si="24"/>
        <v>0.21794494717703378</v>
      </c>
      <c r="Z194" s="140">
        <f t="shared" si="12"/>
        <v>0.42716424707947065</v>
      </c>
      <c r="AA194" s="143">
        <f t="shared" si="13"/>
        <v>52.28357529205293</v>
      </c>
      <c r="AB194" s="143">
        <f t="shared" si="14"/>
        <v>137.71642470794708</v>
      </c>
      <c r="AC194" s="143">
        <f t="shared" si="15"/>
        <v>42.716424707947063</v>
      </c>
      <c r="AE194" s="143" t="e">
        <f t="shared" si="25"/>
        <v>#DIV/0!</v>
      </c>
      <c r="AF194" s="140">
        <v>0.95</v>
      </c>
      <c r="AG194" s="140">
        <f t="shared" si="16"/>
        <v>5.0000000000000044E-2</v>
      </c>
      <c r="AH194" s="140">
        <f t="shared" si="17"/>
        <v>2.5000000000000022E-2</v>
      </c>
      <c r="AI194" s="140">
        <f t="shared" si="18"/>
        <v>1.9599639845400536</v>
      </c>
      <c r="AJ194" s="140" t="e">
        <f t="shared" si="26"/>
        <v>#DIV/0!</v>
      </c>
      <c r="AK194" s="140" t="e">
        <f t="shared" si="19"/>
        <v>#DIV/0!</v>
      </c>
      <c r="AL194" s="143" t="e">
        <f t="shared" si="20"/>
        <v>#DIV/0!</v>
      </c>
      <c r="AM194" s="143" t="e">
        <f t="shared" si="21"/>
        <v>#DIV/0!</v>
      </c>
      <c r="AN194" s="143" t="e">
        <f t="shared" si="22"/>
        <v>#DIV/0!</v>
      </c>
    </row>
    <row r="195" spans="11:40" x14ac:dyDescent="0.2">
      <c r="K195" s="141">
        <f>COUNTA(K150:K155)</f>
        <v>6</v>
      </c>
      <c r="L195" s="146" t="s">
        <v>259</v>
      </c>
      <c r="M195" s="36" t="s">
        <v>254</v>
      </c>
      <c r="N195" s="141">
        <f>SUM(N150:N155)</f>
        <v>194</v>
      </c>
      <c r="O195" s="141">
        <f>SUM(O150:O155)</f>
        <v>188</v>
      </c>
      <c r="P195" s="142">
        <f t="shared" si="7"/>
        <v>96.907216494845358</v>
      </c>
      <c r="Q195" s="141">
        <f>SUM(Q150:Q155)</f>
        <v>1</v>
      </c>
      <c r="R195" s="141">
        <f>SUM(R150:R155)</f>
        <v>1</v>
      </c>
      <c r="S195" s="142">
        <f t="shared" si="8"/>
        <v>100</v>
      </c>
      <c r="T195" s="143">
        <f t="shared" si="23"/>
        <v>0.96907216494845361</v>
      </c>
      <c r="U195" s="140">
        <v>0.95</v>
      </c>
      <c r="V195" s="140">
        <f t="shared" si="9"/>
        <v>5.0000000000000044E-2</v>
      </c>
      <c r="W195" s="140">
        <f t="shared" si="10"/>
        <v>2.5000000000000022E-2</v>
      </c>
      <c r="X195" s="140">
        <f t="shared" si="11"/>
        <v>1.9599639845400536</v>
      </c>
      <c r="Y195" s="140">
        <f t="shared" si="24"/>
        <v>7.0676851550526221E-2</v>
      </c>
      <c r="Z195" s="140">
        <f t="shared" si="12"/>
        <v>0.13852408357971524</v>
      </c>
      <c r="AA195" s="143">
        <f t="shared" si="13"/>
        <v>83.054808136873831</v>
      </c>
      <c r="AB195" s="143">
        <f t="shared" si="14"/>
        <v>110.75962485281687</v>
      </c>
      <c r="AC195" s="143">
        <f t="shared" si="15"/>
        <v>13.852408357971523</v>
      </c>
      <c r="AE195" s="143">
        <f t="shared" si="25"/>
        <v>1</v>
      </c>
      <c r="AF195" s="140">
        <v>0.95</v>
      </c>
      <c r="AG195" s="140">
        <f t="shared" si="16"/>
        <v>5.0000000000000044E-2</v>
      </c>
      <c r="AH195" s="140">
        <f t="shared" si="17"/>
        <v>2.5000000000000022E-2</v>
      </c>
      <c r="AI195" s="140">
        <f t="shared" si="18"/>
        <v>1.9599639845400536</v>
      </c>
      <c r="AJ195" s="140">
        <f t="shared" si="26"/>
        <v>0</v>
      </c>
      <c r="AK195" s="140">
        <f t="shared" si="19"/>
        <v>0</v>
      </c>
      <c r="AL195" s="143">
        <f t="shared" si="20"/>
        <v>100</v>
      </c>
      <c r="AM195" s="143">
        <f t="shared" si="21"/>
        <v>100</v>
      </c>
      <c r="AN195" s="143">
        <f t="shared" si="22"/>
        <v>0</v>
      </c>
    </row>
    <row r="196" spans="11:40" x14ac:dyDescent="0.2">
      <c r="K196" s="141">
        <f>COUNTA(K156:K167)</f>
        <v>12</v>
      </c>
      <c r="L196" s="146" t="s">
        <v>259</v>
      </c>
      <c r="M196" s="36" t="s">
        <v>255</v>
      </c>
      <c r="N196" s="141">
        <f>SUM(N156:N167)</f>
        <v>869</v>
      </c>
      <c r="O196" s="141">
        <f>SUM(O156:O167)</f>
        <v>801</v>
      </c>
      <c r="P196" s="142">
        <f t="shared" si="7"/>
        <v>92.174913693901033</v>
      </c>
      <c r="Q196" s="141">
        <f>SUM(Q156:Q167)</f>
        <v>4</v>
      </c>
      <c r="R196" s="141">
        <f>SUM(R156:R167)</f>
        <v>1</v>
      </c>
      <c r="S196" s="142">
        <f t="shared" si="8"/>
        <v>25</v>
      </c>
      <c r="T196" s="143">
        <f t="shared" si="23"/>
        <v>0.92174913693901028</v>
      </c>
      <c r="U196" s="140">
        <v>0.95</v>
      </c>
      <c r="V196" s="140">
        <f t="shared" si="9"/>
        <v>5.0000000000000044E-2</v>
      </c>
      <c r="W196" s="140">
        <f t="shared" si="10"/>
        <v>2.5000000000000022E-2</v>
      </c>
      <c r="X196" s="140">
        <f t="shared" si="11"/>
        <v>1.9599639845400536</v>
      </c>
      <c r="Y196" s="140">
        <f t="shared" si="24"/>
        <v>7.7528309609673093E-2</v>
      </c>
      <c r="Z196" s="140">
        <f t="shared" si="12"/>
        <v>0.15195269461722979</v>
      </c>
      <c r="AA196" s="143">
        <f t="shared" si="13"/>
        <v>76.979644232178046</v>
      </c>
      <c r="AB196" s="143">
        <f t="shared" si="14"/>
        <v>107.37018315562401</v>
      </c>
      <c r="AC196" s="143">
        <f t="shared" si="15"/>
        <v>15.19526946172298</v>
      </c>
      <c r="AE196" s="143">
        <f t="shared" si="25"/>
        <v>0.25</v>
      </c>
      <c r="AF196" s="140">
        <v>0.95</v>
      </c>
      <c r="AG196" s="140">
        <f t="shared" si="16"/>
        <v>5.0000000000000044E-2</v>
      </c>
      <c r="AH196" s="140">
        <f t="shared" si="17"/>
        <v>2.5000000000000022E-2</v>
      </c>
      <c r="AI196" s="140">
        <f t="shared" si="18"/>
        <v>1.9599639845400536</v>
      </c>
      <c r="AJ196" s="140">
        <f t="shared" si="26"/>
        <v>0.125</v>
      </c>
      <c r="AK196" s="140">
        <f t="shared" si="19"/>
        <v>0.2449954980675067</v>
      </c>
      <c r="AL196" s="143">
        <f t="shared" si="20"/>
        <v>0.50045019324932993</v>
      </c>
      <c r="AM196" s="143">
        <f t="shared" si="21"/>
        <v>49.499549806750672</v>
      </c>
      <c r="AN196" s="143">
        <f t="shared" si="22"/>
        <v>24.499549806750672</v>
      </c>
    </row>
    <row r="197" spans="11:40" x14ac:dyDescent="0.2">
      <c r="K197" s="141">
        <f>COUNTA(K168:K169)</f>
        <v>2</v>
      </c>
      <c r="L197" s="146" t="s">
        <v>259</v>
      </c>
      <c r="M197" s="36" t="s">
        <v>256</v>
      </c>
      <c r="N197" s="141">
        <f>SUM(N168:N169)</f>
        <v>104</v>
      </c>
      <c r="O197" s="141">
        <f>SUM(O168:O169)</f>
        <v>102</v>
      </c>
      <c r="P197" s="142">
        <f t="shared" si="7"/>
        <v>98.076923076923066</v>
      </c>
      <c r="Q197" s="141">
        <f>SUM(Q168:Q169)</f>
        <v>3</v>
      </c>
      <c r="R197" s="141">
        <f>SUM(R168:R169)</f>
        <v>3</v>
      </c>
      <c r="S197" s="142">
        <f t="shared" si="8"/>
        <v>100</v>
      </c>
      <c r="T197" s="143">
        <f t="shared" si="23"/>
        <v>0.98076923076923062</v>
      </c>
      <c r="U197" s="140">
        <v>0.95</v>
      </c>
      <c r="V197" s="140">
        <f t="shared" si="9"/>
        <v>5.0000000000000044E-2</v>
      </c>
      <c r="W197" s="140">
        <f t="shared" si="10"/>
        <v>2.5000000000000022E-2</v>
      </c>
      <c r="X197" s="140">
        <f t="shared" si="11"/>
        <v>1.9599639845400536</v>
      </c>
      <c r="Y197" s="140">
        <f t="shared" si="24"/>
        <v>9.7110624407328053E-2</v>
      </c>
      <c r="Z197" s="140">
        <f t="shared" si="12"/>
        <v>0.19033332635455927</v>
      </c>
      <c r="AA197" s="143">
        <f t="shared" si="13"/>
        <v>79.043590441467131</v>
      </c>
      <c r="AB197" s="143">
        <f t="shared" si="14"/>
        <v>117.11025571237899</v>
      </c>
      <c r="AC197" s="143">
        <f t="shared" si="15"/>
        <v>19.033332635455928</v>
      </c>
      <c r="AE197" s="143">
        <f t="shared" si="25"/>
        <v>1</v>
      </c>
      <c r="AF197" s="140">
        <v>0.95</v>
      </c>
      <c r="AG197" s="140">
        <f t="shared" si="16"/>
        <v>5.0000000000000044E-2</v>
      </c>
      <c r="AH197" s="140">
        <f t="shared" si="17"/>
        <v>2.5000000000000022E-2</v>
      </c>
      <c r="AI197" s="140">
        <f t="shared" si="18"/>
        <v>1.9599639845400536</v>
      </c>
      <c r="AJ197" s="140">
        <f t="shared" si="26"/>
        <v>0</v>
      </c>
      <c r="AK197" s="140">
        <f t="shared" si="19"/>
        <v>0</v>
      </c>
      <c r="AL197" s="143">
        <f t="shared" si="20"/>
        <v>100</v>
      </c>
      <c r="AM197" s="143">
        <f t="shared" si="21"/>
        <v>100</v>
      </c>
      <c r="AN197" s="143">
        <f t="shared" si="22"/>
        <v>0</v>
      </c>
    </row>
    <row r="198" spans="11:40" x14ac:dyDescent="0.2">
      <c r="K198" s="141">
        <f>COUNTA(K170:K177)</f>
        <v>8</v>
      </c>
      <c r="L198" s="146" t="s">
        <v>259</v>
      </c>
      <c r="M198" s="36" t="s">
        <v>257</v>
      </c>
      <c r="N198" s="141">
        <f>SUM(N170:N177)</f>
        <v>460</v>
      </c>
      <c r="O198" s="141">
        <f>SUM(O170:O177)</f>
        <v>444</v>
      </c>
      <c r="P198" s="142">
        <f t="shared" si="7"/>
        <v>96.521739130434781</v>
      </c>
      <c r="Q198" s="141">
        <f>SUM(Q170:Q177)</f>
        <v>2</v>
      </c>
      <c r="R198" s="141">
        <f>SUM(R170:R177)</f>
        <v>1</v>
      </c>
      <c r="S198" s="142">
        <f t="shared" si="8"/>
        <v>50</v>
      </c>
      <c r="T198" s="143">
        <f t="shared" si="23"/>
        <v>0.9652173913043478</v>
      </c>
      <c r="U198" s="140">
        <v>0.95</v>
      </c>
      <c r="V198" s="140">
        <f t="shared" si="9"/>
        <v>5.0000000000000044E-2</v>
      </c>
      <c r="W198" s="140">
        <f t="shared" si="10"/>
        <v>2.5000000000000022E-2</v>
      </c>
      <c r="X198" s="140">
        <f t="shared" si="11"/>
        <v>1.9599639845400536</v>
      </c>
      <c r="Y198" s="140">
        <f t="shared" si="24"/>
        <v>6.4781149677179753E-2</v>
      </c>
      <c r="Z198" s="140">
        <f t="shared" si="12"/>
        <v>0.12696872024437084</v>
      </c>
      <c r="AA198" s="143">
        <f t="shared" si="13"/>
        <v>83.824867105997697</v>
      </c>
      <c r="AB198" s="143">
        <f t="shared" si="14"/>
        <v>109.21861115487187</v>
      </c>
      <c r="AC198" s="143">
        <f t="shared" si="15"/>
        <v>12.696872024437084</v>
      </c>
      <c r="AE198" s="143">
        <f t="shared" si="25"/>
        <v>0.5</v>
      </c>
      <c r="AF198" s="140">
        <v>0.95</v>
      </c>
      <c r="AG198" s="140">
        <f t="shared" si="16"/>
        <v>5.0000000000000044E-2</v>
      </c>
      <c r="AH198" s="140">
        <f t="shared" si="17"/>
        <v>2.5000000000000022E-2</v>
      </c>
      <c r="AI198" s="140">
        <f t="shared" si="18"/>
        <v>1.9599639845400536</v>
      </c>
      <c r="AJ198" s="140">
        <f t="shared" si="26"/>
        <v>0.17677669529663689</v>
      </c>
      <c r="AK198" s="140">
        <f t="shared" si="19"/>
        <v>0.34647595608741938</v>
      </c>
      <c r="AL198" s="143">
        <f t="shared" si="20"/>
        <v>15.352404391258062</v>
      </c>
      <c r="AM198" s="143">
        <f t="shared" si="21"/>
        <v>84.647595608741938</v>
      </c>
      <c r="AN198" s="143">
        <f t="shared" si="22"/>
        <v>34.647595608741938</v>
      </c>
    </row>
    <row r="199" spans="11:40" x14ac:dyDescent="0.2">
      <c r="K199" s="144">
        <f>SUM(K190:K198)</f>
        <v>67</v>
      </c>
      <c r="L199" s="147" t="s">
        <v>259</v>
      </c>
      <c r="M199" s="38" t="s">
        <v>261</v>
      </c>
      <c r="N199" s="144">
        <f>SUM(N190:N198)</f>
        <v>3004</v>
      </c>
      <c r="O199" s="144">
        <f>SUM(O190:O198)</f>
        <v>2878</v>
      </c>
      <c r="P199" s="145">
        <f t="shared" si="7"/>
        <v>95.805592543275637</v>
      </c>
      <c r="Q199" s="144">
        <f>SUM(Q190:Q198)</f>
        <v>52</v>
      </c>
      <c r="R199" s="144">
        <f>SUM(R190:R198)</f>
        <v>35</v>
      </c>
      <c r="S199" s="145">
        <f t="shared" si="8"/>
        <v>67.307692307692307</v>
      </c>
      <c r="T199" s="143">
        <f t="shared" si="23"/>
        <v>0.95805592543275642</v>
      </c>
      <c r="U199" s="140">
        <v>0.95</v>
      </c>
      <c r="V199" s="140">
        <f t="shared" si="9"/>
        <v>5.0000000000000044E-2</v>
      </c>
      <c r="W199" s="140">
        <f t="shared" si="10"/>
        <v>2.5000000000000022E-2</v>
      </c>
      <c r="X199" s="140">
        <f t="shared" si="11"/>
        <v>1.9599639845400536</v>
      </c>
      <c r="Y199" s="140">
        <f t="shared" si="24"/>
        <v>2.4490256721148872E-2</v>
      </c>
      <c r="Z199" s="140">
        <f t="shared" si="12"/>
        <v>4.8000021145591772E-2</v>
      </c>
      <c r="AA199" s="143">
        <f t="shared" si="13"/>
        <v>91.005590428716459</v>
      </c>
      <c r="AB199" s="143">
        <f t="shared" si="14"/>
        <v>100.60559465783483</v>
      </c>
      <c r="AC199" s="143">
        <f t="shared" si="15"/>
        <v>4.8000021145591774</v>
      </c>
      <c r="AE199" s="143">
        <f t="shared" si="25"/>
        <v>0.67307692307692302</v>
      </c>
      <c r="AF199" s="140">
        <v>0.95</v>
      </c>
      <c r="AG199" s="140">
        <f t="shared" si="16"/>
        <v>5.0000000000000044E-2</v>
      </c>
      <c r="AH199" s="140">
        <f t="shared" si="17"/>
        <v>2.5000000000000022E-2</v>
      </c>
      <c r="AI199" s="140">
        <f t="shared" si="18"/>
        <v>1.9599639845400536</v>
      </c>
      <c r="AJ199" s="140">
        <f t="shared" si="26"/>
        <v>5.7308328000234492E-2</v>
      </c>
      <c r="AK199" s="140">
        <f t="shared" si="19"/>
        <v>0.11232225889466792</v>
      </c>
      <c r="AL199" s="143">
        <f t="shared" si="20"/>
        <v>56.075466418225503</v>
      </c>
      <c r="AM199" s="143">
        <f t="shared" si="21"/>
        <v>78.539918197159096</v>
      </c>
      <c r="AN199" s="143">
        <f t="shared" si="22"/>
        <v>11.232225889466791</v>
      </c>
    </row>
    <row r="200" spans="11:40" x14ac:dyDescent="0.2">
      <c r="K200" s="38">
        <f>SUM(K189+K199)</f>
        <v>176</v>
      </c>
      <c r="L200" s="38" t="s">
        <v>261</v>
      </c>
      <c r="M200" s="38" t="s">
        <v>262</v>
      </c>
      <c r="N200" s="38">
        <f>SUM(N189+N199)</f>
        <v>5444</v>
      </c>
      <c r="O200" s="38">
        <f>SUM(O189+O199)</f>
        <v>5105</v>
      </c>
      <c r="P200" s="145">
        <f t="shared" si="7"/>
        <v>93.772961058045553</v>
      </c>
      <c r="Q200" s="38">
        <f>SUM(Q189+Q199)</f>
        <v>312</v>
      </c>
      <c r="R200" s="38">
        <f>SUM(R189+R199)</f>
        <v>227</v>
      </c>
      <c r="S200" s="145">
        <f t="shared" si="8"/>
        <v>72.756410256410248</v>
      </c>
      <c r="T200" s="143">
        <f t="shared" si="23"/>
        <v>0.93772961058045556</v>
      </c>
      <c r="U200" s="140">
        <v>0.95</v>
      </c>
      <c r="V200" s="140">
        <f t="shared" si="9"/>
        <v>5.0000000000000044E-2</v>
      </c>
      <c r="W200" s="140">
        <f t="shared" si="10"/>
        <v>2.5000000000000022E-2</v>
      </c>
      <c r="X200" s="140">
        <f t="shared" si="11"/>
        <v>1.9599639845400536</v>
      </c>
      <c r="Y200" s="140">
        <f t="shared" si="24"/>
        <v>1.8214752390994581E-2</v>
      </c>
      <c r="Z200" s="140">
        <f t="shared" si="12"/>
        <v>3.5700258673664206E-2</v>
      </c>
      <c r="AA200" s="143">
        <f t="shared" si="13"/>
        <v>90.202935190679128</v>
      </c>
      <c r="AB200" s="143">
        <f t="shared" si="14"/>
        <v>97.342986925411978</v>
      </c>
      <c r="AC200" s="143">
        <f t="shared" si="15"/>
        <v>3.5700258673664207</v>
      </c>
      <c r="AE200" s="143">
        <f t="shared" si="25"/>
        <v>0.72756410256410253</v>
      </c>
      <c r="AF200" s="140">
        <v>0.95</v>
      </c>
      <c r="AG200" s="140">
        <f t="shared" si="16"/>
        <v>5.0000000000000044E-2</v>
      </c>
      <c r="AH200" s="140">
        <f t="shared" si="17"/>
        <v>2.5000000000000022E-2</v>
      </c>
      <c r="AI200" s="140">
        <f t="shared" si="18"/>
        <v>1.9599639845400536</v>
      </c>
      <c r="AJ200" s="140">
        <f t="shared" si="26"/>
        <v>3.3559189503584101E-2</v>
      </c>
      <c r="AK200" s="140">
        <f t="shared" si="19"/>
        <v>6.5774802777379432E-2</v>
      </c>
      <c r="AL200" s="143">
        <f t="shared" si="20"/>
        <v>66.178929978672301</v>
      </c>
      <c r="AM200" s="143">
        <f t="shared" si="21"/>
        <v>79.333890534148196</v>
      </c>
      <c r="AN200" s="143">
        <f t="shared" si="22"/>
        <v>6.5774802777379433</v>
      </c>
    </row>
  </sheetData>
  <autoFilter ref="A1:Z1" xr:uid="{DA165DB9-3628-4432-95B8-EE9D49AA86D9}"/>
  <mergeCells count="2">
    <mergeCell ref="T178:AC178"/>
    <mergeCell ref="AE178:AN17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Surveys 2021-22 vs 2022-23</vt:lpstr>
      <vt:lpstr>Summary Tables</vt:lpstr>
      <vt:lpstr>Appendix 1 Hospital HCW Fluvax</vt:lpstr>
      <vt:lpstr>Appendix 2 LTCF HCW Fluvax</vt:lpstr>
      <vt:lpstr>Appendix 3 LTCF Resident Fluvax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Piaras O lorcain</dc:creator>
  <cp:lastModifiedBy>Piaras O lorcain</cp:lastModifiedBy>
  <dcterms:created xsi:type="dcterms:W3CDTF">2023-07-21T09:38:31Z</dcterms:created>
  <dcterms:modified xsi:type="dcterms:W3CDTF">2023-09-08T16:15:01Z</dcterms:modified>
</cp:coreProperties>
</file>